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lokalno\sbabic\PROMJENA CIJENE PLINA 2019\+ CWD Model\ODLUKE\"/>
    </mc:Choice>
  </mc:AlternateContent>
  <bookViews>
    <workbookView xWindow="0" yWindow="0" windowWidth="28800" windowHeight="13332" tabRatio="663"/>
  </bookViews>
  <sheets>
    <sheet name="Tariff Model" sheetId="1" r:id="rId1"/>
    <sheet name="Calculation" sheetId="3" state="veryHidden" r:id="rId2"/>
  </sheets>
  <definedNames>
    <definedName name="solver_adj" localSheetId="0" hidden="1">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#REF!</definedName>
    <definedName name="solver_lhs2" localSheetId="0" hidden="1">#REF!</definedName>
    <definedName name="solver_lhs3" localSheetId="0" hidden="1">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#REF!</definedName>
    <definedName name="solver_pre" localSheetId="0" hidden="1">0.000001</definedName>
    <definedName name="solver_rel1" localSheetId="0" hidden="1">2</definedName>
    <definedName name="solver_rel2" localSheetId="0" hidden="1">1</definedName>
    <definedName name="solver_rel3" localSheetId="0" hidden="1">3</definedName>
    <definedName name="solver_rhs1" localSheetId="0" hidden="1">#REF!</definedName>
    <definedName name="solver_rhs2" localSheetId="0" hidden="1">#REF!</definedName>
    <definedName name="solver_rhs3" localSheetId="0" hidden="1">#REF!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1961694421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4" i="1" l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F29" i="1" l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E29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E28" i="1"/>
  <c r="D22" i="3"/>
  <c r="E22" i="3" s="1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C22" i="3"/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D18" i="1"/>
  <c r="D17" i="1"/>
  <c r="B5" i="3" l="1"/>
  <c r="C5" i="3"/>
  <c r="D5" i="3"/>
  <c r="E5" i="3"/>
  <c r="F5" i="3"/>
  <c r="G5" i="3"/>
  <c r="C6" i="3" l="1"/>
  <c r="D6" i="3"/>
  <c r="E6" i="3"/>
  <c r="F6" i="3"/>
  <c r="G6" i="3"/>
  <c r="C7" i="3"/>
  <c r="D7" i="3"/>
  <c r="E7" i="3"/>
  <c r="F7" i="3"/>
  <c r="G7" i="3"/>
  <c r="B7" i="3"/>
  <c r="B6" i="3"/>
  <c r="U5" i="3" l="1"/>
  <c r="T5" i="3"/>
  <c r="S5" i="3"/>
  <c r="R5" i="3"/>
  <c r="Q5" i="3"/>
  <c r="P5" i="3"/>
  <c r="O5" i="3"/>
  <c r="N5" i="3"/>
  <c r="M5" i="3"/>
  <c r="L5" i="3"/>
  <c r="K5" i="3"/>
  <c r="J5" i="3"/>
  <c r="I5" i="3"/>
  <c r="H5" i="3"/>
  <c r="J6" i="3" l="1"/>
  <c r="J7" i="3"/>
  <c r="N7" i="3"/>
  <c r="N6" i="3"/>
  <c r="R6" i="3"/>
  <c r="R7" i="3"/>
  <c r="K6" i="3"/>
  <c r="K7" i="3"/>
  <c r="O6" i="3"/>
  <c r="O7" i="3"/>
  <c r="S6" i="3"/>
  <c r="S7" i="3"/>
  <c r="H7" i="3"/>
  <c r="H6" i="3"/>
  <c r="L7" i="3"/>
  <c r="L6" i="3"/>
  <c r="P7" i="3"/>
  <c r="P6" i="3"/>
  <c r="T7" i="3"/>
  <c r="T6" i="3"/>
  <c r="I7" i="3"/>
  <c r="I6" i="3"/>
  <c r="M7" i="3"/>
  <c r="M6" i="3"/>
  <c r="Q7" i="3"/>
  <c r="Q6" i="3"/>
  <c r="U7" i="3"/>
  <c r="U6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B49" i="3"/>
  <c r="C49" i="3" s="1"/>
  <c r="D49" i="3" s="1"/>
  <c r="E49" i="3" s="1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B22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W6" i="3"/>
  <c r="W7" i="3" s="1"/>
  <c r="C51" i="3"/>
  <c r="D51" i="3" s="1"/>
  <c r="E51" i="3" s="1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C48" i="3"/>
  <c r="D48" i="3" s="1"/>
  <c r="C21" i="3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C19" i="3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E15" i="3" l="1"/>
  <c r="F15" i="3"/>
  <c r="N15" i="3"/>
  <c r="D15" i="3"/>
  <c r="P15" i="3"/>
  <c r="I15" i="3"/>
  <c r="T15" i="3"/>
  <c r="L15" i="3"/>
  <c r="U15" i="3"/>
  <c r="J15" i="3"/>
  <c r="Q15" i="3"/>
  <c r="E48" i="3"/>
  <c r="B15" i="3"/>
  <c r="H15" i="3"/>
  <c r="M15" i="3"/>
  <c r="R15" i="3"/>
  <c r="R47" i="3"/>
  <c r="N47" i="3"/>
  <c r="J47" i="3"/>
  <c r="F47" i="3"/>
  <c r="B47" i="3"/>
  <c r="U47" i="3"/>
  <c r="Q47" i="3"/>
  <c r="M47" i="3"/>
  <c r="I47" i="3"/>
  <c r="E47" i="3"/>
  <c r="T47" i="3"/>
  <c r="P47" i="3"/>
  <c r="L47" i="3"/>
  <c r="H47" i="3"/>
  <c r="D47" i="3"/>
  <c r="S47" i="3"/>
  <c r="O47" i="3"/>
  <c r="K47" i="3"/>
  <c r="G47" i="3"/>
  <c r="C47" i="3"/>
  <c r="C15" i="3"/>
  <c r="G15" i="3"/>
  <c r="K15" i="3"/>
  <c r="O15" i="3"/>
  <c r="S15" i="3"/>
  <c r="F48" i="3" l="1"/>
  <c r="G48" i="3" l="1"/>
  <c r="B46" i="3"/>
  <c r="D41" i="1" s="1"/>
  <c r="E41" i="1" l="1"/>
  <c r="H48" i="3"/>
  <c r="B57" i="3"/>
  <c r="C46" i="3"/>
  <c r="F41" i="1" l="1"/>
  <c r="D42" i="1"/>
  <c r="I48" i="3"/>
  <c r="D46" i="3"/>
  <c r="C57" i="3"/>
  <c r="G41" i="1" l="1"/>
  <c r="E42" i="1"/>
  <c r="J48" i="3"/>
  <c r="E46" i="3"/>
  <c r="D57" i="3"/>
  <c r="B13" i="3"/>
  <c r="D37" i="1" s="1"/>
  <c r="H41" i="1" l="1"/>
  <c r="F42" i="1"/>
  <c r="K48" i="3"/>
  <c r="C13" i="3"/>
  <c r="E37" i="1" s="1"/>
  <c r="E57" i="3"/>
  <c r="B40" i="3"/>
  <c r="D40" i="1" s="1"/>
  <c r="B34" i="3"/>
  <c r="B28" i="3"/>
  <c r="F46" i="3"/>
  <c r="E40" i="1" l="1"/>
  <c r="I41" i="1"/>
  <c r="G42" i="1"/>
  <c r="D38" i="1"/>
  <c r="D39" i="1"/>
  <c r="L48" i="3"/>
  <c r="G46" i="3"/>
  <c r="C40" i="3"/>
  <c r="C34" i="3"/>
  <c r="C28" i="3"/>
  <c r="F57" i="3"/>
  <c r="D13" i="3"/>
  <c r="F37" i="1" s="1"/>
  <c r="J41" i="1" l="1"/>
  <c r="F40" i="1"/>
  <c r="H42" i="1"/>
  <c r="E39" i="1"/>
  <c r="E38" i="1"/>
  <c r="M48" i="3"/>
  <c r="D40" i="3"/>
  <c r="D34" i="3"/>
  <c r="D28" i="3"/>
  <c r="H46" i="3"/>
  <c r="E13" i="3"/>
  <c r="G37" i="1" s="1"/>
  <c r="G57" i="3"/>
  <c r="G40" i="1" l="1"/>
  <c r="K41" i="1"/>
  <c r="I42" i="1"/>
  <c r="F38" i="1"/>
  <c r="F39" i="1"/>
  <c r="N48" i="3"/>
  <c r="H57" i="3"/>
  <c r="E40" i="3"/>
  <c r="E34" i="3"/>
  <c r="E28" i="3"/>
  <c r="I46" i="3"/>
  <c r="F13" i="3"/>
  <c r="H37" i="1" s="1"/>
  <c r="L41" i="1" l="1"/>
  <c r="H40" i="1"/>
  <c r="J42" i="1"/>
  <c r="G39" i="1"/>
  <c r="G38" i="1"/>
  <c r="O48" i="3"/>
  <c r="G13" i="3"/>
  <c r="I37" i="1" s="1"/>
  <c r="I57" i="3"/>
  <c r="F34" i="3"/>
  <c r="F28" i="3"/>
  <c r="F40" i="3"/>
  <c r="J46" i="3"/>
  <c r="I40" i="1" l="1"/>
  <c r="M41" i="1"/>
  <c r="K42" i="1"/>
  <c r="H38" i="1"/>
  <c r="H39" i="1"/>
  <c r="P48" i="3"/>
  <c r="K46" i="3"/>
  <c r="J57" i="3"/>
  <c r="G40" i="3"/>
  <c r="G34" i="3"/>
  <c r="G28" i="3"/>
  <c r="H13" i="3"/>
  <c r="J37" i="1" s="1"/>
  <c r="N41" i="1" l="1"/>
  <c r="J40" i="1"/>
  <c r="L42" i="1"/>
  <c r="I38" i="1"/>
  <c r="I39" i="1"/>
  <c r="Q48" i="3"/>
  <c r="L46" i="3"/>
  <c r="K57" i="3"/>
  <c r="H40" i="3"/>
  <c r="H34" i="3"/>
  <c r="H28" i="3"/>
  <c r="I13" i="3"/>
  <c r="K37" i="1" s="1"/>
  <c r="K40" i="1" l="1"/>
  <c r="O41" i="1"/>
  <c r="M42" i="1"/>
  <c r="J38" i="1"/>
  <c r="J39" i="1"/>
  <c r="R48" i="3"/>
  <c r="M46" i="3"/>
  <c r="L57" i="3"/>
  <c r="J13" i="3"/>
  <c r="L37" i="1" s="1"/>
  <c r="I40" i="3"/>
  <c r="I34" i="3"/>
  <c r="I28" i="3"/>
  <c r="P41" i="1" l="1"/>
  <c r="L40" i="1"/>
  <c r="N42" i="1"/>
  <c r="K38" i="1"/>
  <c r="K39" i="1"/>
  <c r="S48" i="3"/>
  <c r="J40" i="3"/>
  <c r="J34" i="3"/>
  <c r="J28" i="3"/>
  <c r="K13" i="3"/>
  <c r="M37" i="1" s="1"/>
  <c r="N46" i="3"/>
  <c r="M57" i="3"/>
  <c r="M40" i="1" l="1"/>
  <c r="Q41" i="1"/>
  <c r="O42" i="1"/>
  <c r="L38" i="1"/>
  <c r="L39" i="1"/>
  <c r="T48" i="3"/>
  <c r="N57" i="3"/>
  <c r="L13" i="3"/>
  <c r="N37" i="1" s="1"/>
  <c r="K40" i="3"/>
  <c r="K34" i="3"/>
  <c r="K28" i="3"/>
  <c r="O46" i="3"/>
  <c r="R41" i="1" l="1"/>
  <c r="N40" i="1"/>
  <c r="P42" i="1"/>
  <c r="M38" i="1"/>
  <c r="M39" i="1"/>
  <c r="U48" i="3"/>
  <c r="M13" i="3"/>
  <c r="O37" i="1" s="1"/>
  <c r="O57" i="3"/>
  <c r="P46" i="3"/>
  <c r="L40" i="3"/>
  <c r="L34" i="3"/>
  <c r="L28" i="3"/>
  <c r="O40" i="1" l="1"/>
  <c r="S41" i="1"/>
  <c r="Q42" i="1"/>
  <c r="N39" i="1"/>
  <c r="N38" i="1"/>
  <c r="N13" i="3"/>
  <c r="P37" i="1" s="1"/>
  <c r="Q46" i="3"/>
  <c r="P57" i="3"/>
  <c r="M40" i="3"/>
  <c r="M34" i="3"/>
  <c r="M28" i="3"/>
  <c r="T41" i="1" l="1"/>
  <c r="P40" i="1"/>
  <c r="R42" i="1"/>
  <c r="O38" i="1"/>
  <c r="O39" i="1"/>
  <c r="N40" i="3"/>
  <c r="N34" i="3"/>
  <c r="N28" i="3"/>
  <c r="R46" i="3"/>
  <c r="Q57" i="3"/>
  <c r="O13" i="3"/>
  <c r="Q37" i="1" s="1"/>
  <c r="Q40" i="1" l="1"/>
  <c r="U41" i="1"/>
  <c r="S42" i="1"/>
  <c r="P38" i="1"/>
  <c r="P39" i="1"/>
  <c r="O40" i="3"/>
  <c r="O34" i="3"/>
  <c r="O28" i="3"/>
  <c r="R57" i="3"/>
  <c r="P13" i="3"/>
  <c r="R37" i="1" s="1"/>
  <c r="S46" i="3"/>
  <c r="V41" i="1" l="1"/>
  <c r="R40" i="1"/>
  <c r="T42" i="1"/>
  <c r="Q38" i="1"/>
  <c r="Q39" i="1"/>
  <c r="Q13" i="3"/>
  <c r="S37" i="1" s="1"/>
  <c r="T46" i="3"/>
  <c r="S57" i="3"/>
  <c r="P40" i="3"/>
  <c r="P34" i="3"/>
  <c r="P28" i="3"/>
  <c r="S40" i="1" l="1"/>
  <c r="W41" i="1"/>
  <c r="U42" i="1"/>
  <c r="R38" i="1"/>
  <c r="R39" i="1"/>
  <c r="T57" i="3"/>
  <c r="Q40" i="3"/>
  <c r="Q34" i="3"/>
  <c r="Q28" i="3"/>
  <c r="R13" i="3"/>
  <c r="T37" i="1" s="1"/>
  <c r="U46" i="3"/>
  <c r="T40" i="1" l="1"/>
  <c r="V42" i="1"/>
  <c r="S38" i="1"/>
  <c r="S39" i="1"/>
  <c r="R40" i="3"/>
  <c r="R34" i="3"/>
  <c r="R28" i="3"/>
  <c r="U57" i="3"/>
  <c r="S13" i="3"/>
  <c r="U37" i="1" s="1"/>
  <c r="U40" i="1" l="1"/>
  <c r="W42" i="1"/>
  <c r="T39" i="1"/>
  <c r="T38" i="1"/>
  <c r="S40" i="3"/>
  <c r="S34" i="3"/>
  <c r="S28" i="3"/>
  <c r="T13" i="3"/>
  <c r="V37" i="1" s="1"/>
  <c r="V40" i="1" l="1"/>
  <c r="U38" i="1"/>
  <c r="U39" i="1"/>
  <c r="T40" i="3"/>
  <c r="T34" i="3"/>
  <c r="T28" i="3"/>
  <c r="U13" i="3"/>
  <c r="W37" i="1" s="1"/>
  <c r="W40" i="1" l="1"/>
  <c r="V38" i="1"/>
  <c r="V39" i="1"/>
  <c r="U40" i="3"/>
  <c r="U34" i="3"/>
  <c r="U28" i="3"/>
  <c r="W38" i="1" l="1"/>
  <c r="W39" i="1"/>
</calcChain>
</file>

<file path=xl/sharedStrings.xml><?xml version="1.0" encoding="utf-8"?>
<sst xmlns="http://schemas.openxmlformats.org/spreadsheetml/2006/main" count="260" uniqueCount="109">
  <si>
    <t>2026.</t>
  </si>
  <si>
    <t>2032.</t>
  </si>
  <si>
    <t>2021.</t>
  </si>
  <si>
    <t>2022.</t>
  </si>
  <si>
    <t>2023.</t>
  </si>
  <si>
    <t>2024.</t>
  </si>
  <si>
    <t>2025.</t>
  </si>
  <si>
    <t>2027.</t>
  </si>
  <si>
    <t>2028.</t>
  </si>
  <si>
    <t>2029.</t>
  </si>
  <si>
    <t>2030.</t>
  </si>
  <si>
    <t>2031.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</si>
  <si>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</si>
  <si>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</si>
  <si>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</si>
  <si>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</si>
  <si>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</si>
  <si>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</si>
  <si>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</si>
  <si>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</si>
  <si>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ULAZI</t>
  </si>
  <si>
    <t>IZLAZI</t>
  </si>
  <si>
    <t>@NCV</t>
  </si>
  <si>
    <r>
      <t>k</t>
    </r>
    <r>
      <rPr>
        <vertAlign val="subscript"/>
        <sz val="10"/>
        <rFont val="Arial"/>
        <family val="2"/>
        <charset val="238"/>
      </rPr>
      <t xml:space="preserve">PG,kap </t>
    </r>
    <r>
      <rPr>
        <sz val="10"/>
        <rFont val="Arial"/>
        <family val="2"/>
        <charset val="238"/>
      </rPr>
      <t>(%)</t>
    </r>
  </si>
  <si>
    <r>
      <t>DP</t>
    </r>
    <r>
      <rPr>
        <vertAlign val="subscript"/>
        <sz val="10"/>
        <rFont val="Arial"/>
        <family val="2"/>
        <charset val="238"/>
      </rPr>
      <t>U</t>
    </r>
    <r>
      <rPr>
        <sz val="10"/>
        <rFont val="Arial"/>
        <family val="2"/>
        <charset val="238"/>
      </rPr>
      <t xml:space="preserve"> (kn)</t>
    </r>
  </si>
  <si>
    <r>
      <t>k</t>
    </r>
    <r>
      <rPr>
        <vertAlign val="subscript"/>
        <sz val="10"/>
        <rFont val="Arial"/>
        <family val="2"/>
        <charset val="238"/>
      </rPr>
      <t>PR</t>
    </r>
    <r>
      <rPr>
        <sz val="10"/>
        <rFont val="Arial"/>
        <family val="2"/>
        <charset val="238"/>
      </rPr>
      <t xml:space="preserve"> (%)</t>
    </r>
  </si>
  <si>
    <r>
      <t>k</t>
    </r>
    <r>
      <rPr>
        <vertAlign val="subscript"/>
        <sz val="10"/>
        <rFont val="Arial"/>
        <family val="2"/>
        <charset val="238"/>
      </rPr>
      <t>SK</t>
    </r>
    <r>
      <rPr>
        <sz val="10"/>
        <rFont val="Arial"/>
        <family val="2"/>
        <charset val="238"/>
      </rPr>
      <t xml:space="preserve"> (%)</t>
    </r>
  </si>
  <si>
    <r>
      <t>k</t>
    </r>
    <r>
      <rPr>
        <vertAlign val="subscript"/>
        <sz val="10"/>
        <rFont val="Arial"/>
        <family val="2"/>
        <charset val="238"/>
      </rPr>
      <t>UPP</t>
    </r>
    <r>
      <rPr>
        <sz val="10"/>
        <rFont val="Arial"/>
        <family val="2"/>
        <charset val="238"/>
      </rPr>
      <t xml:space="preserve"> (%)</t>
    </r>
  </si>
  <si>
    <r>
      <t>DP</t>
    </r>
    <r>
      <rPr>
        <vertAlign val="subscript"/>
        <sz val="10"/>
        <rFont val="Arial"/>
        <family val="2"/>
        <charset val="238"/>
      </rPr>
      <t xml:space="preserve">I </t>
    </r>
    <r>
      <rPr>
        <sz val="10"/>
        <rFont val="Arial"/>
        <family val="2"/>
        <charset val="238"/>
      </rPr>
      <t>(kn)</t>
    </r>
  </si>
  <si>
    <r>
      <t>k</t>
    </r>
    <r>
      <rPr>
        <vertAlign val="subscript"/>
        <sz val="10"/>
        <rFont val="Arial"/>
        <family val="2"/>
        <charset val="238"/>
      </rPr>
      <t>PG,kap</t>
    </r>
  </si>
  <si>
    <r>
      <t>k</t>
    </r>
    <r>
      <rPr>
        <vertAlign val="subscript"/>
        <sz val="10"/>
        <rFont val="Arial"/>
        <family val="2"/>
        <charset val="238"/>
      </rPr>
      <t>HR</t>
    </r>
  </si>
  <si>
    <t>Year</t>
  </si>
  <si>
    <t>@GCV</t>
  </si>
  <si>
    <r>
      <t>DP</t>
    </r>
    <r>
      <rPr>
        <vertAlign val="subscript"/>
        <sz val="14"/>
        <color indexed="8"/>
        <rFont val="Arial"/>
        <family val="2"/>
        <charset val="238"/>
      </rPr>
      <t>KAP</t>
    </r>
  </si>
  <si>
    <r>
      <t>DP</t>
    </r>
    <r>
      <rPr>
        <vertAlign val="subscript"/>
        <sz val="14"/>
        <color indexed="8"/>
        <rFont val="Arial"/>
        <family val="2"/>
        <charset val="238"/>
      </rPr>
      <t xml:space="preserve">U </t>
    </r>
  </si>
  <si>
    <r>
      <t>DP</t>
    </r>
    <r>
      <rPr>
        <vertAlign val="subscript"/>
        <sz val="14"/>
        <color indexed="8"/>
        <rFont val="Arial"/>
        <family val="2"/>
        <charset val="238"/>
      </rPr>
      <t>I</t>
    </r>
    <r>
      <rPr>
        <sz val="14"/>
        <color indexed="8"/>
        <rFont val="Arial"/>
        <family val="2"/>
        <charset val="238"/>
      </rPr>
      <t xml:space="preserve"> 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</si>
  <si>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U,IN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</si>
  <si>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U,PR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</si>
  <si>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U,SK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</si>
  <si>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U,UPP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</si>
  <si>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I,IN</t>
    </r>
  </si>
  <si>
    <r>
      <t>T</t>
    </r>
    <r>
      <rPr>
        <b/>
        <vertAlign val="subscript"/>
        <sz val="14"/>
        <color indexed="8"/>
        <rFont val="Arial"/>
        <family val="2"/>
        <charset val="238"/>
      </rPr>
      <t>I,HR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</si>
  <si>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U,IN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</si>
  <si>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U,PR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</si>
  <si>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U,SK</t>
    </r>
  </si>
  <si>
    <r>
      <t>KAP</t>
    </r>
    <r>
      <rPr>
        <vertAlign val="subscript"/>
        <sz val="14"/>
        <color indexed="8"/>
        <rFont val="Arial"/>
        <family val="2"/>
        <charset val="238"/>
      </rPr>
      <t>U,UPP</t>
    </r>
  </si>
  <si>
    <r>
      <t>KAP</t>
    </r>
    <r>
      <rPr>
        <vertAlign val="subscript"/>
        <sz val="14"/>
        <color indexed="8"/>
        <rFont val="Arial"/>
        <family val="2"/>
        <charset val="238"/>
      </rPr>
      <t>I,IN</t>
    </r>
  </si>
  <si>
    <r>
      <t>KAP</t>
    </r>
    <r>
      <rPr>
        <vertAlign val="subscript"/>
        <sz val="14"/>
        <color indexed="8"/>
        <rFont val="Arial"/>
        <family val="2"/>
        <charset val="238"/>
      </rPr>
      <t>I,HR</t>
    </r>
  </si>
  <si>
    <t>60 / 40</t>
  </si>
  <si>
    <t>Exchange rate HRK / EUR</t>
  </si>
  <si>
    <t>CPI for fixed price calculation</t>
  </si>
  <si>
    <t>Risk Premium (HRK/kWh/day)</t>
  </si>
  <si>
    <t>cells which can be changed manually</t>
  </si>
  <si>
    <t>Entry / Exit split</t>
  </si>
  <si>
    <t>Discount at entry from the LNG terminal</t>
  </si>
  <si>
    <t>Discount at entry from the gas storage system</t>
  </si>
  <si>
    <t>Allowed revenue</t>
  </si>
  <si>
    <t>Symbol for allowed revenue</t>
  </si>
  <si>
    <t>Allowed revenue split</t>
  </si>
  <si>
    <t>Allowed revenue based on the tariff items for capacity (HRK)*</t>
  </si>
  <si>
    <t>Allowed revenue at the entries into the transmission system (HRK)</t>
  </si>
  <si>
    <t>Allowed revenue at the exits from the transmission system (HRK)</t>
  </si>
  <si>
    <t>* Allowed revenue reffers to smoothed allowed revenue according to Methodology ("OG"; No. 48/18, 58/18)</t>
  </si>
  <si>
    <t>Projected contracted firm CAPACITIES on an annual basis (kWh/day)</t>
  </si>
  <si>
    <t>Entry/Exit group</t>
  </si>
  <si>
    <t>Mark</t>
  </si>
  <si>
    <t>Entries at interconnections</t>
  </si>
  <si>
    <t>Entries from production</t>
  </si>
  <si>
    <t>Entry from the gas storage system</t>
  </si>
  <si>
    <t>Entry from the LNG terminal</t>
  </si>
  <si>
    <t>Exits at interconnections</t>
  </si>
  <si>
    <t>Exits in Croatia</t>
  </si>
  <si>
    <r>
      <t>2</t>
    </r>
    <r>
      <rPr>
        <i/>
        <vertAlign val="superscript"/>
        <sz val="14"/>
        <rFont val="Arial"/>
        <family val="2"/>
        <charset val="238"/>
      </rPr>
      <t>nd</t>
    </r>
    <r>
      <rPr>
        <i/>
        <sz val="14"/>
        <rFont val="Arial"/>
        <family val="2"/>
        <charset val="238"/>
      </rPr>
      <t xml:space="preserve"> RP</t>
    </r>
  </si>
  <si>
    <r>
      <t>3</t>
    </r>
    <r>
      <rPr>
        <i/>
        <vertAlign val="superscript"/>
        <sz val="14"/>
        <rFont val="Arial"/>
        <family val="2"/>
        <charset val="238"/>
      </rPr>
      <t>rd</t>
    </r>
    <r>
      <rPr>
        <i/>
        <sz val="14"/>
        <rFont val="Arial"/>
        <family val="2"/>
        <charset val="238"/>
      </rPr>
      <t xml:space="preserve"> regulatory period</t>
    </r>
  </si>
  <si>
    <r>
      <t>4</t>
    </r>
    <r>
      <rPr>
        <i/>
        <vertAlign val="superscript"/>
        <sz val="14"/>
        <rFont val="Arial"/>
        <family val="2"/>
        <charset val="238"/>
      </rPr>
      <t>th</t>
    </r>
    <r>
      <rPr>
        <i/>
        <sz val="14"/>
        <rFont val="Arial"/>
        <family val="2"/>
        <charset val="238"/>
      </rPr>
      <t xml:space="preserve"> regulatory period</t>
    </r>
  </si>
  <si>
    <r>
      <t>5</t>
    </r>
    <r>
      <rPr>
        <i/>
        <vertAlign val="superscript"/>
        <sz val="14"/>
        <rFont val="Arial"/>
        <family val="2"/>
        <charset val="238"/>
      </rPr>
      <t>th</t>
    </r>
    <r>
      <rPr>
        <i/>
        <sz val="14"/>
        <rFont val="Arial"/>
        <family val="2"/>
        <charset val="238"/>
      </rPr>
      <t xml:space="preserve"> regulatory period</t>
    </r>
  </si>
  <si>
    <r>
      <t>6</t>
    </r>
    <r>
      <rPr>
        <i/>
        <vertAlign val="superscript"/>
        <sz val="14"/>
        <rFont val="Arial"/>
        <family val="2"/>
        <charset val="238"/>
      </rPr>
      <t>th</t>
    </r>
    <r>
      <rPr>
        <i/>
        <sz val="14"/>
        <rFont val="Arial"/>
        <family val="2"/>
        <charset val="238"/>
      </rPr>
      <t xml:space="preserve"> regulatory period</t>
    </r>
  </si>
  <si>
    <t>Tariff item name</t>
  </si>
  <si>
    <t>TARIFF ITEMS - reference price (HRK/kWh/day)</t>
  </si>
  <si>
    <t>TARIFF ITEMS - reference price (EUR/MWh)</t>
  </si>
  <si>
    <t>Tariff item for the entry at interconnection</t>
  </si>
  <si>
    <t>Tariff item for the entry from production</t>
  </si>
  <si>
    <t>Tariff item for the entry from the gas storage system</t>
  </si>
  <si>
    <t>Tariff item for the exit in Croatia</t>
  </si>
  <si>
    <r>
      <t>DP</t>
    </r>
    <r>
      <rPr>
        <vertAlign val="subscript"/>
        <sz val="10"/>
        <color indexed="8"/>
        <rFont val="Arial"/>
        <family val="2"/>
        <charset val="238"/>
      </rPr>
      <t xml:space="preserve">KAP </t>
    </r>
    <r>
      <rPr>
        <sz val="10"/>
        <color indexed="8"/>
        <rFont val="Arial"/>
        <family val="2"/>
        <charset val="238"/>
      </rPr>
      <t>-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allowed revenue based on tariff items for capacity (kn)</t>
    </r>
  </si>
  <si>
    <r>
      <t>DP</t>
    </r>
    <r>
      <rPr>
        <vertAlign val="subscript"/>
        <sz val="10"/>
        <color indexed="8"/>
        <rFont val="Arial"/>
        <family val="2"/>
        <charset val="238"/>
      </rPr>
      <t xml:space="preserve">U </t>
    </r>
    <r>
      <rPr>
        <sz val="10"/>
        <color indexed="8"/>
        <rFont val="Arial"/>
        <family val="2"/>
        <charset val="238"/>
      </rPr>
      <t>- allowed revenue for entrance in the transmission system (kn)</t>
    </r>
  </si>
  <si>
    <r>
      <t>DP</t>
    </r>
    <r>
      <rPr>
        <vertAlign val="subscript"/>
        <sz val="10"/>
        <color indexed="8"/>
        <rFont val="Arial"/>
        <family val="2"/>
        <charset val="238"/>
      </rPr>
      <t>I</t>
    </r>
    <r>
      <rPr>
        <sz val="10"/>
        <color indexed="8"/>
        <rFont val="Arial"/>
        <family val="2"/>
        <charset val="238"/>
      </rPr>
      <t xml:space="preserve"> - allowed revenue for exit from the transmission system (kn)</t>
    </r>
  </si>
  <si>
    <t>Tariff item for contracted firm capacity on yearly basis for entrance at interconnection</t>
  </si>
  <si>
    <t>TU,IN (kn/kWh/day)</t>
  </si>
  <si>
    <t>KAPU,IN (kWh/day)</t>
  </si>
  <si>
    <t>KAPU,PR (kWh/day)</t>
  </si>
  <si>
    <t>KAPU,SK (kWh/day)</t>
  </si>
  <si>
    <t>KAPU,UPP (kWh/day)</t>
  </si>
  <si>
    <t>TU,PR (kn/kWh/day)</t>
  </si>
  <si>
    <t>TU,SK (kn/kWh/day)</t>
  </si>
  <si>
    <t>TU,UPP (kn/kWh/day)</t>
  </si>
  <si>
    <t>TI, IN (kn/kWh/day)</t>
  </si>
  <si>
    <t>KAPI,IN (kWh/day)</t>
  </si>
  <si>
    <t>KAPI,HR (kWh/day)</t>
  </si>
  <si>
    <t>TI,HR (kn/kWh/day)</t>
  </si>
  <si>
    <t>Tariff item for contracted firm capacity on yearly basis for entrance from production</t>
  </si>
  <si>
    <t>Tariff item for contracted firm capacity on yearly basis for entrance from gas storage</t>
  </si>
  <si>
    <t>Tariff item for contracted firm capacity on yearly basis for entrance from LNG terminal</t>
  </si>
  <si>
    <t>Tariff item for contracted firm capacity on yearly basis for exit from interconnection</t>
  </si>
  <si>
    <t>Tariff item for contracted firm capacity on yearly basis for exit in Croatia</t>
  </si>
  <si>
    <t>Fixed price calculation parameters</t>
  </si>
  <si>
    <t>Tariff item for the entry from the LNG terminal - FIXED PRICE</t>
  </si>
  <si>
    <t>Tariff item for the exit at interconnection - FIXED PRICE</t>
  </si>
  <si>
    <t>Simplified Tariff Model in line with Commision Regulation (EU) 2017/460, Article 30 (2)(b) - Croatia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</si>
</sst>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00"/>
  </numFmts>
  <fonts count="28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vertAlign val="subscript"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vertAlign val="subscript"/>
      <sz val="14"/>
      <color indexed="8"/>
      <name val="Arial"/>
      <family val="2"/>
      <charset val="238"/>
    </font>
    <font>
      <i/>
      <vertAlign val="superscript"/>
      <sz val="14"/>
      <name val="Arial"/>
      <family val="2"/>
      <charset val="238"/>
    </font>
    <font>
      <i/>
      <sz val="12"/>
      <color indexed="8"/>
      <name val="Arial"/>
      <family val="2"/>
      <charset val="238"/>
    </font>
    <font>
      <sz val="11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D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D5D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C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4" fontId="27" fillId="0" borderId="0" applyFont="0" applyFill="0" applyBorder="0" applyAlignment="0" applyProtection="0"/>
  </cellStyleXfs>
  <cellXfs count="232">
    <xf numFmtId="0" fontId="0" fillId="0" borderId="0" xfId="0"/>
    <xf numFmtId="4" fontId="17" fillId="9" borderId="1" xfId="0" applyNumberFormat="1" applyFont="1" applyFill="1" applyBorder="1" applyAlignment="1" applyProtection="1">
      <alignment horizontal="center" vertical="center"/>
      <protection locked="0"/>
    </xf>
    <xf numFmtId="3" fontId="16" fillId="9" borderId="17" xfId="0" applyNumberFormat="1" applyFont="1" applyFill="1" applyBorder="1" applyAlignment="1" applyProtection="1">
      <alignment horizontal="right" vertical="center"/>
      <protection locked="0"/>
    </xf>
    <xf numFmtId="3" fontId="16" fillId="9" borderId="20" xfId="0" applyNumberFormat="1" applyFont="1" applyFill="1" applyBorder="1" applyAlignment="1" applyProtection="1">
      <alignment horizontal="right" vertical="center"/>
      <protection locked="0"/>
    </xf>
    <xf numFmtId="3" fontId="16" fillId="9" borderId="36" xfId="0" applyNumberFormat="1" applyFont="1" applyFill="1" applyBorder="1" applyAlignment="1" applyProtection="1">
      <alignment horizontal="right" vertical="center"/>
      <protection locked="0"/>
    </xf>
    <xf numFmtId="3" fontId="16" fillId="9" borderId="21" xfId="0" applyNumberFormat="1" applyFont="1" applyFill="1" applyBorder="1" applyAlignment="1" applyProtection="1">
      <alignment horizontal="right" vertical="center"/>
      <protection locked="0"/>
    </xf>
    <xf numFmtId="3" fontId="18" fillId="9" borderId="42" xfId="0" applyNumberFormat="1" applyFont="1" applyFill="1" applyBorder="1" applyAlignment="1" applyProtection="1">
      <alignment horizontal="center" vertical="center"/>
      <protection locked="0"/>
    </xf>
    <xf numFmtId="3" fontId="18" fillId="9" borderId="8" xfId="0" applyNumberFormat="1" applyFont="1" applyFill="1" applyBorder="1" applyAlignment="1" applyProtection="1">
      <alignment horizontal="center" vertical="center"/>
      <protection locked="0"/>
    </xf>
    <xf numFmtId="3" fontId="18" fillId="9" borderId="45" xfId="0" applyNumberFormat="1" applyFont="1" applyFill="1" applyBorder="1" applyAlignment="1" applyProtection="1">
      <alignment horizontal="center" vertical="center"/>
      <protection locked="0"/>
    </xf>
    <xf numFmtId="3" fontId="18" fillId="9" borderId="46" xfId="0" applyNumberFormat="1" applyFont="1" applyFill="1" applyBorder="1" applyAlignment="1" applyProtection="1">
      <alignment horizontal="center" vertical="center"/>
      <protection locked="0"/>
    </xf>
    <xf numFmtId="3" fontId="18" fillId="9" borderId="13" xfId="0" applyNumberFormat="1" applyFont="1" applyFill="1" applyBorder="1" applyAlignment="1" applyProtection="1">
      <alignment horizontal="center" vertical="center"/>
      <protection locked="0"/>
    </xf>
    <xf numFmtId="3" fontId="18" fillId="9" borderId="1" xfId="0" applyNumberFormat="1" applyFont="1" applyFill="1" applyBorder="1" applyAlignment="1" applyProtection="1">
      <alignment horizontal="center" vertical="center"/>
      <protection locked="0"/>
    </xf>
    <xf numFmtId="3" fontId="18" fillId="9" borderId="2" xfId="0" applyNumberFormat="1" applyFont="1" applyFill="1" applyBorder="1" applyAlignment="1" applyProtection="1">
      <alignment horizontal="center" vertical="center"/>
      <protection locked="0"/>
    </xf>
    <xf numFmtId="3" fontId="18" fillId="9" borderId="10" xfId="0" applyNumberFormat="1" applyFont="1" applyFill="1" applyBorder="1" applyAlignment="1" applyProtection="1">
      <alignment horizontal="center" vertical="center"/>
      <protection locked="0"/>
    </xf>
    <xf numFmtId="3" fontId="18" fillId="9" borderId="12" xfId="0" applyNumberFormat="1" applyFont="1" applyFill="1" applyBorder="1" applyAlignment="1" applyProtection="1">
      <alignment horizontal="center" vertical="center"/>
      <protection locked="0"/>
    </xf>
    <xf numFmtId="3" fontId="18" fillId="9" borderId="49" xfId="0" applyNumberFormat="1" applyFont="1" applyFill="1" applyBorder="1" applyAlignment="1" applyProtection="1">
      <alignment horizontal="center" vertical="center"/>
      <protection locked="0"/>
    </xf>
    <xf numFmtId="3" fontId="18" fillId="9" borderId="9" xfId="0" applyNumberFormat="1" applyFont="1" applyFill="1" applyBorder="1" applyAlignment="1" applyProtection="1">
      <alignment horizontal="center" vertical="center"/>
      <protection locked="0"/>
    </xf>
    <xf numFmtId="3" fontId="18" fillId="9" borderId="14" xfId="0" applyNumberFormat="1" applyFont="1" applyFill="1" applyBorder="1" applyAlignment="1" applyProtection="1">
      <alignment horizontal="center" vertical="center"/>
      <protection locked="0"/>
    </xf>
    <xf numFmtId="3" fontId="18" fillId="9" borderId="40" xfId="0" applyNumberFormat="1" applyFont="1" applyFill="1" applyBorder="1" applyAlignment="1" applyProtection="1">
      <alignment horizontal="center" vertical="center"/>
      <protection locked="0"/>
    </xf>
    <xf numFmtId="3" fontId="18" fillId="9" borderId="18" xfId="0" applyNumberFormat="1" applyFont="1" applyFill="1" applyBorder="1" applyAlignment="1" applyProtection="1">
      <alignment horizontal="center" vertical="center"/>
      <protection locked="0"/>
    </xf>
    <xf numFmtId="10" fontId="17" fillId="9" borderId="1" xfId="0" applyNumberFormat="1" applyFont="1" applyFill="1" applyBorder="1" applyAlignment="1" applyProtection="1">
      <alignment horizontal="center" vertical="center"/>
      <protection locked="0"/>
    </xf>
    <xf numFmtId="164" fontId="17" fillId="9" borderId="1" xfId="6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6" fillId="9" borderId="1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4" fontId="17" fillId="10" borderId="1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/>
    <xf numFmtId="3" fontId="19" fillId="8" borderId="3" xfId="0" applyNumberFormat="1" applyFont="1" applyFill="1" applyBorder="1" applyAlignment="1" applyProtection="1">
      <alignment horizontal="center" vertical="center" wrapText="1"/>
    </xf>
    <xf numFmtId="3" fontId="19" fillId="8" borderId="55" xfId="0" applyNumberFormat="1" applyFont="1" applyFill="1" applyBorder="1" applyAlignment="1" applyProtection="1">
      <alignment horizontal="center" vertical="center" wrapText="1"/>
    </xf>
    <xf numFmtId="3" fontId="19" fillId="8" borderId="4" xfId="0" applyNumberFormat="1" applyFont="1" applyFill="1" applyBorder="1" applyAlignment="1" applyProtection="1">
      <alignment horizontal="center" vertical="center" wrapText="1"/>
    </xf>
    <xf numFmtId="3" fontId="19" fillId="8" borderId="71" xfId="0" applyNumberFormat="1" applyFont="1" applyFill="1" applyBorder="1" applyAlignment="1" applyProtection="1">
      <alignment horizontal="center" vertical="center" wrapText="1"/>
    </xf>
    <xf numFmtId="3" fontId="19" fillId="8" borderId="72" xfId="0" applyNumberFormat="1" applyFont="1" applyFill="1" applyBorder="1" applyAlignment="1" applyProtection="1">
      <alignment horizontal="center" vertical="center" wrapText="1"/>
    </xf>
    <xf numFmtId="3" fontId="19" fillId="8" borderId="4" xfId="0" applyNumberFormat="1" applyFont="1" applyFill="1" applyBorder="1" applyAlignment="1" applyProtection="1">
      <alignment horizontal="center" vertical="center" wrapText="1"/>
    </xf>
    <xf numFmtId="0" fontId="16" fillId="2" borderId="69" xfId="0" applyFont="1" applyFill="1" applyBorder="1" applyAlignment="1" applyProtection="1">
      <alignment vertical="center"/>
    </xf>
    <xf numFmtId="3" fontId="19" fillId="8" borderId="30" xfId="0" applyNumberFormat="1" applyFont="1" applyFill="1" applyBorder="1" applyAlignment="1" applyProtection="1">
      <alignment horizontal="center" vertical="center" wrapText="1"/>
    </xf>
    <xf numFmtId="3" fontId="19" fillId="8" borderId="16" xfId="0" applyNumberFormat="1" applyFont="1" applyFill="1" applyBorder="1" applyAlignment="1" applyProtection="1">
      <alignment horizontal="center" vertical="center" wrapText="1"/>
    </xf>
    <xf numFmtId="0" fontId="20" fillId="8" borderId="4" xfId="0" applyNumberFormat="1" applyFont="1" applyFill="1" applyBorder="1" applyAlignment="1" applyProtection="1">
      <alignment horizontal="center" vertical="center" wrapText="1"/>
    </xf>
    <xf numFmtId="0" fontId="20" fillId="8" borderId="5" xfId="0" applyNumberFormat="1" applyFont="1" applyFill="1" applyBorder="1" applyAlignment="1" applyProtection="1">
      <alignment horizontal="center" vertical="center" wrapText="1"/>
    </xf>
    <xf numFmtId="0" fontId="20" fillId="8" borderId="6" xfId="0" applyNumberFormat="1" applyFont="1" applyFill="1" applyBorder="1" applyAlignment="1" applyProtection="1">
      <alignment horizontal="center" vertical="center" wrapText="1"/>
    </xf>
    <xf numFmtId="0" fontId="20" fillId="8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vertical="center" wrapText="1"/>
    </xf>
    <xf numFmtId="0" fontId="16" fillId="0" borderId="62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center" wrapText="1"/>
    </xf>
    <xf numFmtId="0" fontId="16" fillId="0" borderId="63" xfId="0" applyFont="1" applyBorder="1" applyAlignment="1" applyProtection="1">
      <alignment horizontal="center" vertical="center" wrapText="1"/>
    </xf>
    <xf numFmtId="3" fontId="16" fillId="0" borderId="13" xfId="0" applyNumberFormat="1" applyFont="1" applyFill="1" applyBorder="1" applyAlignment="1" applyProtection="1">
      <alignment horizontal="right" vertical="center"/>
    </xf>
    <xf numFmtId="3" fontId="16" fillId="0" borderId="10" xfId="0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Fill="1" applyBorder="1" applyAlignment="1" applyProtection="1">
      <alignment horizontal="right" vertical="center"/>
    </xf>
    <xf numFmtId="0" fontId="16" fillId="0" borderId="24" xfId="0" applyFont="1" applyBorder="1" applyAlignment="1" applyProtection="1">
      <alignment vertical="center" wrapText="1"/>
    </xf>
    <xf numFmtId="0" fontId="16" fillId="0" borderId="64" xfId="0" applyFont="1" applyBorder="1" applyAlignment="1" applyProtection="1">
      <alignment horizontal="center" vertical="center" wrapText="1"/>
    </xf>
    <xf numFmtId="3" fontId="16" fillId="0" borderId="14" xfId="0" applyNumberFormat="1" applyFont="1" applyFill="1" applyBorder="1" applyAlignment="1" applyProtection="1">
      <alignment horizontal="right" vertical="center"/>
    </xf>
    <xf numFmtId="3" fontId="16" fillId="0" borderId="24" xfId="0" applyNumberFormat="1" applyFont="1" applyFill="1" applyBorder="1" applyAlignment="1" applyProtection="1">
      <alignment horizontal="right" vertical="center"/>
    </xf>
    <xf numFmtId="3" fontId="16" fillId="0" borderId="40" xfId="0" applyNumberFormat="1" applyFont="1" applyFill="1" applyBorder="1" applyAlignment="1" applyProtection="1">
      <alignment horizontal="right" vertical="center"/>
    </xf>
    <xf numFmtId="3" fontId="16" fillId="0" borderId="18" xfId="0" applyNumberFormat="1" applyFont="1" applyFill="1" applyBorder="1" applyAlignment="1" applyProtection="1">
      <alignment horizontal="right" vertical="center"/>
    </xf>
    <xf numFmtId="0" fontId="26" fillId="2" borderId="0" xfId="0" applyFont="1" applyFill="1" applyAlignment="1" applyProtection="1">
      <alignment vertical="center"/>
    </xf>
    <xf numFmtId="0" fontId="22" fillId="0" borderId="39" xfId="0" applyFont="1" applyFill="1" applyBorder="1" applyAlignment="1" applyProtection="1">
      <alignment vertical="center" wrapText="1"/>
    </xf>
    <xf numFmtId="0" fontId="22" fillId="0" borderId="58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vertical="center" wrapText="1"/>
    </xf>
    <xf numFmtId="0" fontId="22" fillId="0" borderId="53" xfId="0" applyFont="1" applyFill="1" applyBorder="1" applyAlignment="1" applyProtection="1">
      <alignment horizontal="center" vertical="center"/>
    </xf>
    <xf numFmtId="3" fontId="18" fillId="3" borderId="47" xfId="0" applyNumberFormat="1" applyFont="1" applyFill="1" applyBorder="1" applyAlignment="1" applyProtection="1">
      <alignment horizontal="center" vertical="center"/>
    </xf>
    <xf numFmtId="3" fontId="18" fillId="3" borderId="44" xfId="0" applyNumberFormat="1" applyFont="1" applyFill="1" applyBorder="1" applyAlignment="1" applyProtection="1">
      <alignment horizontal="center" vertical="center"/>
    </xf>
    <xf numFmtId="3" fontId="18" fillId="3" borderId="49" xfId="0" applyNumberFormat="1" applyFont="1" applyFill="1" applyBorder="1" applyAlignment="1" applyProtection="1">
      <alignment horizontal="center" vertical="center"/>
    </xf>
    <xf numFmtId="3" fontId="18" fillId="3" borderId="48" xfId="0" applyNumberFormat="1" applyFont="1" applyFill="1" applyBorder="1" applyAlignment="1" applyProtection="1">
      <alignment horizontal="center" vertical="center"/>
    </xf>
    <xf numFmtId="0" fontId="22" fillId="0" borderId="52" xfId="0" applyFont="1" applyFill="1" applyBorder="1" applyAlignment="1" applyProtection="1">
      <alignment horizontal="center" vertical="center"/>
    </xf>
    <xf numFmtId="3" fontId="18" fillId="3" borderId="39" xfId="0" applyNumberFormat="1" applyFont="1" applyFill="1" applyBorder="1" applyAlignment="1" applyProtection="1">
      <alignment horizontal="center" vertical="center"/>
    </xf>
    <xf numFmtId="3" fontId="18" fillId="3" borderId="37" xfId="0" applyNumberFormat="1" applyFont="1" applyFill="1" applyBorder="1" applyAlignment="1" applyProtection="1">
      <alignment horizontal="center" vertical="center"/>
    </xf>
    <xf numFmtId="3" fontId="18" fillId="3" borderId="42" xfId="0" applyNumberFormat="1" applyFont="1" applyFill="1" applyBorder="1" applyAlignment="1" applyProtection="1">
      <alignment horizontal="center" vertical="center"/>
    </xf>
    <xf numFmtId="3" fontId="18" fillId="3" borderId="38" xfId="0" applyNumberFormat="1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vertical="center" wrapText="1"/>
    </xf>
    <xf numFmtId="0" fontId="22" fillId="0" borderId="54" xfId="0" applyFont="1" applyFill="1" applyBorder="1" applyAlignment="1" applyProtection="1">
      <alignment horizontal="center" vertical="center"/>
    </xf>
    <xf numFmtId="49" fontId="15" fillId="2" borderId="34" xfId="0" applyNumberFormat="1" applyFont="1" applyFill="1" applyBorder="1" applyAlignment="1" applyProtection="1">
      <alignment horizontal="center" vertical="center"/>
    </xf>
    <xf numFmtId="49" fontId="15" fillId="2" borderId="11" xfId="0" applyNumberFormat="1" applyFont="1" applyFill="1" applyBorder="1" applyAlignment="1" applyProtection="1">
      <alignment horizontal="center" vertical="center"/>
    </xf>
    <xf numFmtId="0" fontId="22" fillId="3" borderId="65" xfId="0" applyFont="1" applyFill="1" applyBorder="1" applyAlignment="1" applyProtection="1">
      <alignment horizontal="left" vertical="center" wrapText="1"/>
    </xf>
    <xf numFmtId="0" fontId="23" fillId="3" borderId="56" xfId="0" applyFont="1" applyFill="1" applyBorder="1" applyAlignment="1" applyProtection="1">
      <alignment horizontal="center" vertical="center"/>
    </xf>
    <xf numFmtId="164" fontId="22" fillId="0" borderId="9" xfId="0" applyNumberFormat="1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center" vertical="center"/>
    </xf>
    <xf numFmtId="164" fontId="22" fillId="0" borderId="45" xfId="0" applyNumberFormat="1" applyFont="1" applyFill="1" applyBorder="1" applyAlignment="1" applyProtection="1">
      <alignment horizontal="center" vertical="center"/>
    </xf>
    <xf numFmtId="164" fontId="22" fillId="0" borderId="46" xfId="0" applyNumberFormat="1" applyFont="1" applyFill="1" applyBorder="1" applyAlignment="1" applyProtection="1">
      <alignment horizontal="center" vertical="center"/>
    </xf>
    <xf numFmtId="0" fontId="22" fillId="3" borderId="66" xfId="0" applyFont="1" applyFill="1" applyBorder="1" applyAlignment="1" applyProtection="1">
      <alignment horizontal="left" vertical="center" wrapText="1"/>
    </xf>
    <xf numFmtId="0" fontId="23" fillId="3" borderId="57" xfId="0" applyFont="1" applyFill="1" applyBorder="1" applyAlignment="1" applyProtection="1">
      <alignment horizontal="center" vertical="center"/>
    </xf>
    <xf numFmtId="164" fontId="22" fillId="0" borderId="13" xfId="0" applyNumberFormat="1" applyFont="1" applyFill="1" applyBorder="1" applyAlignment="1" applyProtection="1">
      <alignment horizontal="center" vertical="center"/>
    </xf>
    <xf numFmtId="164" fontId="22" fillId="0" borderId="10" xfId="0" applyNumberFormat="1" applyFont="1" applyFill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164" fontId="22" fillId="0" borderId="12" xfId="0" applyNumberFormat="1" applyFont="1" applyFill="1" applyBorder="1" applyAlignment="1" applyProtection="1">
      <alignment horizontal="center" vertical="center"/>
    </xf>
    <xf numFmtId="0" fontId="22" fillId="3" borderId="67" xfId="0" applyFont="1" applyFill="1" applyBorder="1" applyAlignment="1" applyProtection="1">
      <alignment horizontal="left" vertical="center" wrapText="1"/>
    </xf>
    <xf numFmtId="0" fontId="23" fillId="3" borderId="15" xfId="0" applyFont="1" applyFill="1" applyBorder="1" applyAlignment="1" applyProtection="1">
      <alignment horizontal="center" vertical="center"/>
    </xf>
    <xf numFmtId="0" fontId="22" fillId="10" borderId="68" xfId="0" applyFont="1" applyFill="1" applyBorder="1" applyAlignment="1" applyProtection="1">
      <alignment horizontal="left" vertical="center" wrapText="1"/>
    </xf>
    <xf numFmtId="0" fontId="23" fillId="10" borderId="16" xfId="0" applyFont="1" applyFill="1" applyBorder="1" applyAlignment="1" applyProtection="1">
      <alignment horizontal="center" vertical="center"/>
    </xf>
    <xf numFmtId="164" fontId="22" fillId="10" borderId="32" xfId="0" applyNumberFormat="1" applyFont="1" applyFill="1" applyBorder="1" applyAlignment="1" applyProtection="1">
      <alignment horizontal="center" vertical="center"/>
    </xf>
    <xf numFmtId="164" fontId="22" fillId="10" borderId="30" xfId="0" applyNumberFormat="1" applyFont="1" applyFill="1" applyBorder="1" applyAlignment="1" applyProtection="1">
      <alignment horizontal="center" vertical="center"/>
    </xf>
    <xf numFmtId="164" fontId="22" fillId="10" borderId="31" xfId="0" applyNumberFormat="1" applyFont="1" applyFill="1" applyBorder="1" applyAlignment="1" applyProtection="1">
      <alignment horizontal="center" vertical="center"/>
    </xf>
    <xf numFmtId="164" fontId="22" fillId="10" borderId="29" xfId="0" applyNumberFormat="1" applyFont="1" applyFill="1" applyBorder="1" applyAlignment="1" applyProtection="1">
      <alignment horizontal="center" vertical="center"/>
    </xf>
    <xf numFmtId="0" fontId="22" fillId="10" borderId="69" xfId="0" applyFont="1" applyFill="1" applyBorder="1" applyAlignment="1" applyProtection="1">
      <alignment horizontal="left" vertical="center" wrapText="1"/>
    </xf>
    <xf numFmtId="0" fontId="23" fillId="10" borderId="51" xfId="0" applyFont="1" applyFill="1" applyBorder="1" applyAlignment="1" applyProtection="1">
      <alignment horizontal="center" vertical="center"/>
    </xf>
    <xf numFmtId="164" fontId="22" fillId="10" borderId="42" xfId="0" applyNumberFormat="1" applyFont="1" applyFill="1" applyBorder="1" applyAlignment="1" applyProtection="1">
      <alignment horizontal="center" vertical="center"/>
    </xf>
    <xf numFmtId="164" fontId="22" fillId="10" borderId="39" xfId="0" applyNumberFormat="1" applyFont="1" applyFill="1" applyBorder="1" applyAlignment="1" applyProtection="1">
      <alignment horizontal="center" vertical="center"/>
    </xf>
    <xf numFmtId="164" fontId="22" fillId="10" borderId="37" xfId="0" applyNumberFormat="1" applyFont="1" applyFill="1" applyBorder="1" applyAlignment="1" applyProtection="1">
      <alignment horizontal="center" vertical="center"/>
    </xf>
    <xf numFmtId="164" fontId="22" fillId="10" borderId="38" xfId="0" applyNumberFormat="1" applyFont="1" applyFill="1" applyBorder="1" applyAlignment="1" applyProtection="1">
      <alignment horizontal="center" vertical="center"/>
    </xf>
    <xf numFmtId="0" fontId="22" fillId="3" borderId="70" xfId="0" applyFont="1" applyFill="1" applyBorder="1" applyAlignment="1" applyProtection="1">
      <alignment horizontal="left" vertical="center" wrapText="1"/>
    </xf>
    <xf numFmtId="0" fontId="23" fillId="3" borderId="54" xfId="0" applyFont="1" applyFill="1" applyBorder="1" applyAlignment="1" applyProtection="1">
      <alignment horizontal="center" vertical="center"/>
    </xf>
    <xf numFmtId="164" fontId="18" fillId="0" borderId="14" xfId="0" applyNumberFormat="1" applyFont="1" applyFill="1" applyBorder="1" applyAlignment="1" applyProtection="1">
      <alignment horizontal="center" vertical="center"/>
    </xf>
    <xf numFmtId="164" fontId="18" fillId="0" borderId="24" xfId="0" applyNumberFormat="1" applyFont="1" applyFill="1" applyBorder="1" applyAlignment="1" applyProtection="1">
      <alignment horizontal="center" vertical="center"/>
    </xf>
    <xf numFmtId="164" fontId="18" fillId="0" borderId="40" xfId="0" applyNumberFormat="1" applyFont="1" applyFill="1" applyBorder="1" applyAlignment="1" applyProtection="1">
      <alignment horizontal="center" vertical="center"/>
    </xf>
    <xf numFmtId="164" fontId="22" fillId="0" borderId="40" xfId="0" applyNumberFormat="1" applyFont="1" applyFill="1" applyBorder="1" applyAlignment="1" applyProtection="1">
      <alignment horizontal="center" vertical="center"/>
    </xf>
    <xf numFmtId="164" fontId="22" fillId="0" borderId="18" xfId="0" applyNumberFormat="1" applyFont="1" applyFill="1" applyBorder="1" applyAlignment="1" applyProtection="1">
      <alignment horizontal="center" vertical="center"/>
    </xf>
    <xf numFmtId="2" fontId="22" fillId="0" borderId="9" xfId="0" applyNumberFormat="1" applyFont="1" applyFill="1" applyBorder="1" applyAlignment="1" applyProtection="1">
      <alignment horizontal="center" vertical="center"/>
    </xf>
    <xf numFmtId="2" fontId="22" fillId="0" borderId="8" xfId="0" applyNumberFormat="1" applyFont="1" applyFill="1" applyBorder="1" applyAlignment="1" applyProtection="1">
      <alignment horizontal="center" vertical="center"/>
    </xf>
    <xf numFmtId="2" fontId="22" fillId="0" borderId="45" xfId="0" applyNumberFormat="1" applyFont="1" applyFill="1" applyBorder="1" applyAlignment="1" applyProtection="1">
      <alignment horizontal="center" vertical="center"/>
    </xf>
    <xf numFmtId="2" fontId="22" fillId="0" borderId="46" xfId="0" applyNumberFormat="1" applyFont="1" applyFill="1" applyBorder="1" applyAlignment="1" applyProtection="1">
      <alignment horizontal="center" vertical="center"/>
    </xf>
    <xf numFmtId="2" fontId="22" fillId="0" borderId="13" xfId="0" applyNumberFormat="1" applyFont="1" applyFill="1" applyBorder="1" applyAlignment="1" applyProtection="1">
      <alignment horizontal="center" vertical="center"/>
    </xf>
    <xf numFmtId="2" fontId="22" fillId="0" borderId="10" xfId="0" applyNumberFormat="1" applyFont="1" applyFill="1" applyBorder="1" applyAlignment="1" applyProtection="1">
      <alignment horizontal="center" vertical="center"/>
    </xf>
    <xf numFmtId="2" fontId="22" fillId="0" borderId="1" xfId="0" applyNumberFormat="1" applyFont="1" applyFill="1" applyBorder="1" applyAlignment="1" applyProtection="1">
      <alignment horizontal="center" vertical="center"/>
    </xf>
    <xf numFmtId="2" fontId="22" fillId="0" borderId="12" xfId="0" applyNumberFormat="1" applyFont="1" applyFill="1" applyBorder="1" applyAlignment="1" applyProtection="1">
      <alignment horizontal="center" vertical="center"/>
    </xf>
    <xf numFmtId="2" fontId="22" fillId="10" borderId="32" xfId="0" applyNumberFormat="1" applyFont="1" applyFill="1" applyBorder="1" applyAlignment="1" applyProtection="1">
      <alignment horizontal="center" vertical="center"/>
    </xf>
    <xf numFmtId="2" fontId="22" fillId="10" borderId="30" xfId="0" applyNumberFormat="1" applyFont="1" applyFill="1" applyBorder="1" applyAlignment="1" applyProtection="1">
      <alignment horizontal="center" vertical="center"/>
    </xf>
    <xf numFmtId="2" fontId="22" fillId="10" borderId="31" xfId="0" applyNumberFormat="1" applyFont="1" applyFill="1" applyBorder="1" applyAlignment="1" applyProtection="1">
      <alignment horizontal="center" vertical="center"/>
    </xf>
    <xf numFmtId="2" fontId="22" fillId="10" borderId="29" xfId="0" applyNumberFormat="1" applyFont="1" applyFill="1" applyBorder="1" applyAlignment="1" applyProtection="1">
      <alignment horizontal="center" vertical="center"/>
    </xf>
    <xf numFmtId="2" fontId="22" fillId="10" borderId="42" xfId="0" applyNumberFormat="1" applyFont="1" applyFill="1" applyBorder="1" applyAlignment="1" applyProtection="1">
      <alignment horizontal="center" vertical="center"/>
    </xf>
    <xf numFmtId="2" fontId="22" fillId="10" borderId="39" xfId="0" applyNumberFormat="1" applyFont="1" applyFill="1" applyBorder="1" applyAlignment="1" applyProtection="1">
      <alignment horizontal="center" vertical="center"/>
    </xf>
    <xf numFmtId="2" fontId="22" fillId="10" borderId="37" xfId="0" applyNumberFormat="1" applyFont="1" applyFill="1" applyBorder="1" applyAlignment="1" applyProtection="1">
      <alignment horizontal="center" vertical="center"/>
    </xf>
    <xf numFmtId="2" fontId="22" fillId="10" borderId="38" xfId="0" applyNumberFormat="1" applyFont="1" applyFill="1" applyBorder="1" applyAlignment="1" applyProtection="1">
      <alignment horizontal="center" vertical="center"/>
    </xf>
    <xf numFmtId="2" fontId="22" fillId="0" borderId="14" xfId="0" applyNumberFormat="1" applyFont="1" applyFill="1" applyBorder="1" applyAlignment="1" applyProtection="1">
      <alignment horizontal="center" vertical="center"/>
    </xf>
    <xf numFmtId="2" fontId="18" fillId="0" borderId="24" xfId="0" applyNumberFormat="1" applyFont="1" applyFill="1" applyBorder="1" applyAlignment="1" applyProtection="1">
      <alignment horizontal="center" vertical="center"/>
    </xf>
    <xf numFmtId="2" fontId="18" fillId="0" borderId="40" xfId="0" applyNumberFormat="1" applyFont="1" applyFill="1" applyBorder="1" applyAlignment="1" applyProtection="1">
      <alignment horizontal="center" vertical="center"/>
    </xf>
    <xf numFmtId="2" fontId="22" fillId="0" borderId="40" xfId="0" applyNumberFormat="1" applyFont="1" applyFill="1" applyBorder="1" applyAlignment="1" applyProtection="1">
      <alignment horizontal="center" vertical="center"/>
    </xf>
    <xf numFmtId="2" fontId="22" fillId="0" borderId="18" xfId="0" applyNumberFormat="1" applyFont="1" applyFill="1" applyBorder="1" applyAlignment="1" applyProtection="1">
      <alignment horizontal="center" vertical="center"/>
    </xf>
    <xf numFmtId="2" fontId="16" fillId="2" borderId="0" xfId="0" applyNumberFormat="1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6" borderId="19" xfId="0" applyFont="1" applyFill="1" applyBorder="1" applyAlignment="1" applyProtection="1">
      <alignment horizontal="center" vertical="center" wrapText="1"/>
    </xf>
    <xf numFmtId="0" fontId="6" fillId="6" borderId="28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25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vertical="center" wrapText="1"/>
    </xf>
    <xf numFmtId="3" fontId="4" fillId="7" borderId="17" xfId="0" applyNumberFormat="1" applyFont="1" applyFill="1" applyBorder="1" applyAlignment="1" applyProtection="1">
      <alignment horizontal="right" vertical="center"/>
    </xf>
    <xf numFmtId="3" fontId="4" fillId="7" borderId="20" xfId="0" applyNumberFormat="1" applyFont="1" applyFill="1" applyBorder="1" applyAlignment="1" applyProtection="1">
      <alignment horizontal="right" vertical="center"/>
    </xf>
    <xf numFmtId="3" fontId="4" fillId="7" borderId="36" xfId="0" applyNumberFormat="1" applyFont="1" applyFill="1" applyBorder="1" applyAlignment="1" applyProtection="1">
      <alignment horizontal="right" vertical="center"/>
    </xf>
    <xf numFmtId="3" fontId="4" fillId="7" borderId="21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 wrapText="1"/>
    </xf>
    <xf numFmtId="3" fontId="4" fillId="4" borderId="13" xfId="0" applyNumberFormat="1" applyFont="1" applyFill="1" applyBorder="1" applyAlignment="1" applyProtection="1">
      <alignment horizontal="right" vertical="center"/>
    </xf>
    <xf numFmtId="3" fontId="4" fillId="4" borderId="10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4" borderId="12" xfId="0" applyNumberFormat="1" applyFont="1" applyFill="1" applyBorder="1" applyAlignment="1" applyProtection="1">
      <alignment horizontal="right" vertical="center"/>
    </xf>
    <xf numFmtId="9" fontId="9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4" fillId="0" borderId="33" xfId="0" applyFont="1" applyBorder="1" applyAlignment="1" applyProtection="1">
      <alignment vertical="center" wrapText="1"/>
    </xf>
    <xf numFmtId="3" fontId="4" fillId="4" borderId="14" xfId="0" applyNumberFormat="1" applyFont="1" applyFill="1" applyBorder="1" applyAlignment="1" applyProtection="1">
      <alignment horizontal="right" vertical="center"/>
    </xf>
    <xf numFmtId="3" fontId="4" fillId="4" borderId="24" xfId="0" applyNumberFormat="1" applyFont="1" applyFill="1" applyBorder="1" applyAlignment="1" applyProtection="1">
      <alignment horizontal="right" vertical="center"/>
    </xf>
    <xf numFmtId="3" fontId="4" fillId="4" borderId="40" xfId="0" applyNumberFormat="1" applyFont="1" applyFill="1" applyBorder="1" applyAlignment="1" applyProtection="1">
      <alignment horizontal="right" vertical="center"/>
    </xf>
    <xf numFmtId="3" fontId="4" fillId="4" borderId="18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6" borderId="35" xfId="0" applyFont="1" applyFill="1" applyBorder="1" applyAlignment="1" applyProtection="1">
      <alignment horizontal="center" vertical="center"/>
    </xf>
    <xf numFmtId="0" fontId="6" fillId="6" borderId="26" xfId="0" applyFont="1" applyFill="1" applyBorder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9" fillId="7" borderId="50" xfId="0" applyFont="1" applyFill="1" applyBorder="1" applyAlignment="1" applyProtection="1">
      <alignment vertical="center"/>
    </xf>
    <xf numFmtId="0" fontId="9" fillId="7" borderId="5" xfId="0" applyFont="1" applyFill="1" applyBorder="1" applyAlignment="1" applyProtection="1">
      <alignment vertical="center"/>
    </xf>
    <xf numFmtId="0" fontId="9" fillId="7" borderId="6" xfId="0" applyFont="1" applyFill="1" applyBorder="1" applyAlignment="1" applyProtection="1">
      <alignment vertical="center"/>
    </xf>
    <xf numFmtId="0" fontId="9" fillId="7" borderId="7" xfId="0" applyFont="1" applyFill="1" applyBorder="1" applyAlignment="1" applyProtection="1">
      <alignment vertical="center"/>
    </xf>
    <xf numFmtId="2" fontId="6" fillId="7" borderId="59" xfId="0" applyNumberFormat="1" applyFont="1" applyFill="1" applyBorder="1" applyAlignment="1" applyProtection="1">
      <alignment vertical="center"/>
    </xf>
    <xf numFmtId="2" fontId="6" fillId="7" borderId="39" xfId="0" applyNumberFormat="1" applyFont="1" applyFill="1" applyBorder="1" applyAlignment="1" applyProtection="1">
      <alignment vertical="center"/>
    </xf>
    <xf numFmtId="0" fontId="6" fillId="7" borderId="37" xfId="0" applyFont="1" applyFill="1" applyBorder="1" applyAlignment="1" applyProtection="1">
      <alignment vertical="center"/>
    </xf>
    <xf numFmtId="0" fontId="6" fillId="7" borderId="38" xfId="0" applyFont="1" applyFill="1" applyBorder="1" applyAlignment="1" applyProtection="1">
      <alignment vertical="center"/>
    </xf>
    <xf numFmtId="0" fontId="6" fillId="7" borderId="39" xfId="0" applyFont="1" applyFill="1" applyBorder="1" applyAlignment="1" applyProtection="1">
      <alignment vertical="center"/>
    </xf>
    <xf numFmtId="3" fontId="6" fillId="7" borderId="23" xfId="0" applyNumberFormat="1" applyFont="1" applyFill="1" applyBorder="1" applyAlignment="1" applyProtection="1">
      <alignment vertical="center"/>
    </xf>
    <xf numFmtId="3" fontId="6" fillId="7" borderId="10" xfId="0" applyNumberFormat="1" applyFont="1" applyFill="1" applyBorder="1" applyAlignment="1" applyProtection="1">
      <alignment vertical="center"/>
    </xf>
    <xf numFmtId="3" fontId="6" fillId="7" borderId="1" xfId="0" applyNumberFormat="1" applyFont="1" applyFill="1" applyBorder="1" applyAlignment="1" applyProtection="1">
      <alignment vertical="center"/>
    </xf>
    <xf numFmtId="3" fontId="6" fillId="7" borderId="12" xfId="0" applyNumberFormat="1" applyFont="1" applyFill="1" applyBorder="1" applyAlignment="1" applyProtection="1">
      <alignment vertical="center"/>
    </xf>
    <xf numFmtId="3" fontId="6" fillId="5" borderId="23" xfId="0" applyNumberFormat="1" applyFont="1" applyFill="1" applyBorder="1" applyAlignment="1" applyProtection="1">
      <alignment vertical="center"/>
    </xf>
    <xf numFmtId="3" fontId="6" fillId="5" borderId="10" xfId="0" applyNumberFormat="1" applyFont="1" applyFill="1" applyBorder="1" applyAlignment="1" applyProtection="1">
      <alignment vertical="center"/>
    </xf>
    <xf numFmtId="3" fontId="6" fillId="5" borderId="1" xfId="0" applyNumberFormat="1" applyFont="1" applyFill="1" applyBorder="1" applyAlignment="1" applyProtection="1">
      <alignment vertical="center"/>
    </xf>
    <xf numFmtId="3" fontId="6" fillId="5" borderId="12" xfId="0" applyNumberFormat="1" applyFont="1" applyFill="1" applyBorder="1" applyAlignment="1" applyProtection="1">
      <alignment vertical="center"/>
    </xf>
    <xf numFmtId="2" fontId="6" fillId="6" borderId="23" xfId="0" applyNumberFormat="1" applyFont="1" applyFill="1" applyBorder="1" applyAlignment="1" applyProtection="1">
      <alignment vertical="center"/>
    </xf>
    <xf numFmtId="2" fontId="6" fillId="6" borderId="10" xfId="0" applyNumberFormat="1" applyFont="1" applyFill="1" applyBorder="1" applyAlignment="1" applyProtection="1">
      <alignment vertical="center"/>
    </xf>
    <xf numFmtId="2" fontId="6" fillId="6" borderId="1" xfId="0" applyNumberFormat="1" applyFont="1" applyFill="1" applyBorder="1" applyAlignment="1" applyProtection="1">
      <alignment vertical="center"/>
    </xf>
    <xf numFmtId="2" fontId="6" fillId="6" borderId="12" xfId="0" applyNumberFormat="1" applyFont="1" applyFill="1" applyBorder="1" applyAlignment="1" applyProtection="1">
      <alignment vertical="center"/>
    </xf>
    <xf numFmtId="3" fontId="6" fillId="5" borderId="33" xfId="0" applyNumberFormat="1" applyFont="1" applyFill="1" applyBorder="1" applyAlignment="1" applyProtection="1">
      <alignment vertical="center"/>
    </xf>
    <xf numFmtId="3" fontId="6" fillId="5" borderId="24" xfId="0" applyNumberFormat="1" applyFont="1" applyFill="1" applyBorder="1" applyAlignment="1" applyProtection="1">
      <alignment vertical="center"/>
    </xf>
    <xf numFmtId="3" fontId="6" fillId="5" borderId="40" xfId="0" applyNumberFormat="1" applyFont="1" applyFill="1" applyBorder="1" applyAlignment="1" applyProtection="1">
      <alignment vertical="center"/>
    </xf>
    <xf numFmtId="3" fontId="6" fillId="5" borderId="18" xfId="0" applyNumberFormat="1" applyFont="1" applyFill="1" applyBorder="1" applyAlignment="1" applyProtection="1">
      <alignment vertical="center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60" xfId="0" applyFont="1" applyFill="1" applyBorder="1" applyAlignment="1" applyProtection="1">
      <alignment horizontal="center" vertical="center"/>
    </xf>
    <xf numFmtId="164" fontId="9" fillId="7" borderId="35" xfId="0" applyNumberFormat="1" applyFont="1" applyFill="1" applyBorder="1" applyAlignment="1" applyProtection="1">
      <alignment vertical="center"/>
    </xf>
    <xf numFmtId="164" fontId="9" fillId="7" borderId="26" xfId="0" applyNumberFormat="1" applyFont="1" applyFill="1" applyBorder="1" applyAlignment="1" applyProtection="1">
      <alignment vertical="center"/>
    </xf>
    <xf numFmtId="164" fontId="9" fillId="7" borderId="27" xfId="0" applyNumberFormat="1" applyFont="1" applyFill="1" applyBorder="1" applyAlignment="1" applyProtection="1">
      <alignment vertical="center"/>
    </xf>
    <xf numFmtId="164" fontId="9" fillId="7" borderId="25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9" fillId="7" borderId="35" xfId="0" applyFont="1" applyFill="1" applyBorder="1" applyAlignment="1" applyProtection="1">
      <alignment vertical="center"/>
    </xf>
    <xf numFmtId="0" fontId="9" fillId="7" borderId="26" xfId="0" applyFont="1" applyFill="1" applyBorder="1" applyAlignment="1" applyProtection="1">
      <alignment vertical="center"/>
    </xf>
    <xf numFmtId="0" fontId="9" fillId="7" borderId="27" xfId="0" applyFont="1" applyFill="1" applyBorder="1" applyAlignment="1" applyProtection="1">
      <alignment vertical="center"/>
    </xf>
    <xf numFmtId="0" fontId="9" fillId="7" borderId="25" xfId="0" applyFont="1" applyFill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34" xfId="0" applyFont="1" applyBorder="1" applyAlignment="1" applyProtection="1">
      <alignment vertical="center"/>
    </xf>
    <xf numFmtId="0" fontId="9" fillId="0" borderId="34" xfId="0" applyFont="1" applyBorder="1" applyAlignment="1" applyProtection="1">
      <alignment vertical="center"/>
    </xf>
    <xf numFmtId="164" fontId="9" fillId="7" borderId="61" xfId="0" applyNumberFormat="1" applyFont="1" applyFill="1" applyBorder="1" applyAlignment="1" applyProtection="1">
      <alignment vertical="center"/>
    </xf>
    <xf numFmtId="164" fontId="9" fillId="7" borderId="30" xfId="0" applyNumberFormat="1" applyFont="1" applyFill="1" applyBorder="1" applyAlignment="1" applyProtection="1">
      <alignment vertical="center"/>
    </xf>
    <xf numFmtId="164" fontId="9" fillId="7" borderId="31" xfId="0" applyNumberFormat="1" applyFont="1" applyFill="1" applyBorder="1" applyAlignment="1" applyProtection="1">
      <alignment vertical="center"/>
    </xf>
    <xf numFmtId="164" fontId="9" fillId="7" borderId="29" xfId="0" applyNumberFormat="1" applyFont="1" applyFill="1" applyBorder="1" applyAlignment="1" applyProtection="1">
      <alignment vertical="center"/>
    </xf>
    <xf numFmtId="3" fontId="6" fillId="7" borderId="59" xfId="0" applyNumberFormat="1" applyFont="1" applyFill="1" applyBorder="1" applyAlignment="1" applyProtection="1">
      <alignment vertical="center"/>
    </xf>
    <xf numFmtId="3" fontId="6" fillId="7" borderId="39" xfId="0" applyNumberFormat="1" applyFont="1" applyFill="1" applyBorder="1" applyAlignment="1" applyProtection="1">
      <alignment vertical="center"/>
    </xf>
    <xf numFmtId="3" fontId="6" fillId="7" borderId="37" xfId="0" applyNumberFormat="1" applyFont="1" applyFill="1" applyBorder="1" applyAlignment="1" applyProtection="1">
      <alignment vertical="center"/>
    </xf>
    <xf numFmtId="3" fontId="6" fillId="7" borderId="38" xfId="0" applyNumberFormat="1" applyFont="1" applyFill="1" applyBorder="1" applyAlignment="1" applyProtection="1">
      <alignment vertical="center"/>
    </xf>
    <xf numFmtId="4" fontId="6" fillId="7" borderId="23" xfId="0" applyNumberFormat="1" applyFont="1" applyFill="1" applyBorder="1" applyAlignment="1" applyProtection="1">
      <alignment vertical="center"/>
    </xf>
    <xf numFmtId="4" fontId="6" fillId="7" borderId="10" xfId="0" applyNumberFormat="1" applyFont="1" applyFill="1" applyBorder="1" applyAlignment="1" applyProtection="1">
      <alignment vertical="center"/>
    </xf>
    <xf numFmtId="4" fontId="6" fillId="7" borderId="1" xfId="0" applyNumberFormat="1" applyFont="1" applyFill="1" applyBorder="1" applyAlignment="1" applyProtection="1">
      <alignment vertical="center"/>
    </xf>
    <xf numFmtId="4" fontId="6" fillId="7" borderId="12" xfId="0" applyNumberFormat="1" applyFont="1" applyFill="1" applyBorder="1" applyAlignment="1" applyProtection="1">
      <alignment vertical="center"/>
    </xf>
    <xf numFmtId="0" fontId="6" fillId="0" borderId="34" xfId="0" applyFont="1" applyBorder="1" applyAlignment="1" applyProtection="1">
      <alignment horizontal="left" vertical="center"/>
    </xf>
    <xf numFmtId="4" fontId="6" fillId="6" borderId="33" xfId="0" applyNumberFormat="1" applyFont="1" applyFill="1" applyBorder="1" applyAlignment="1" applyProtection="1">
      <alignment vertical="center"/>
    </xf>
    <xf numFmtId="4" fontId="6" fillId="6" borderId="24" xfId="0" applyNumberFormat="1" applyFont="1" applyFill="1" applyBorder="1" applyAlignment="1" applyProtection="1">
      <alignment vertical="center"/>
    </xf>
    <xf numFmtId="4" fontId="6" fillId="6" borderId="40" xfId="0" applyNumberFormat="1" applyFont="1" applyFill="1" applyBorder="1" applyAlignment="1" applyProtection="1">
      <alignment vertical="center"/>
    </xf>
    <xf numFmtId="4" fontId="6" fillId="6" borderId="18" xfId="0" applyNumberFormat="1" applyFont="1" applyFill="1" applyBorder="1" applyAlignment="1" applyProtection="1">
      <alignment vertical="center"/>
    </xf>
  </cellXfs>
  <cellStyles count="7">
    <cellStyle name="Comma 2" xfId="4"/>
    <cellStyle name="Currency" xfId="6" builtinId="4"/>
    <cellStyle name="Normal" xfId="0" builtinId="0"/>
    <cellStyle name="Normal 2" xfId="2"/>
    <cellStyle name="Normal 2 2" xfId="5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ECE7E0"/>
      <color rgb="FF0000FF"/>
      <color rgb="FFFFFFCC"/>
      <color rgb="FFFEF5F0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Planned contracted capacity (kWh/day)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1776436576006295E-2"/>
          <c:y val="6.9843603825451794E-2"/>
          <c:w val="0.8611563654465989"/>
          <c:h val="0.76556212856812589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'Tariff Model'!$B$16</c:f>
              <c:strCache>
                <c:ptCount val="1"/>
                <c:pt idx="0">
                  <c:v>Allowed revenue based on the tariff items for capacity (HRK)*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Model'!$D$16:$W$16</c:f>
              <c:numCache>
                <c:formatCode>#,##0</c:formatCode>
                <c:ptCount val="20"/>
                <c:pt idx="0">
                  <c:v>417440147</c:v>
                </c:pt>
                <c:pt idx="1">
                  <c:v>405049390</c:v>
                </c:pt>
                <c:pt idx="2">
                  <c:v>397211939.29805738</c:v>
                </c:pt>
                <c:pt idx="3">
                  <c:v>389526138.33321321</c:v>
                </c:pt>
                <c:pt idx="4">
                  <c:v>381989052.7785241</c:v>
                </c:pt>
                <c:pt idx="5">
                  <c:v>374597805.08442581</c:v>
                </c:pt>
                <c:pt idx="6">
                  <c:v>370270706</c:v>
                </c:pt>
                <c:pt idx="7">
                  <c:v>362136214.06192255</c:v>
                </c:pt>
                <c:pt idx="8">
                  <c:v>354180429.10232979</c:v>
                </c:pt>
                <c:pt idx="9">
                  <c:v>346399425.10046929</c:v>
                </c:pt>
                <c:pt idx="10">
                  <c:v>338789362.28649551</c:v>
                </c:pt>
                <c:pt idx="11">
                  <c:v>331605318</c:v>
                </c:pt>
                <c:pt idx="12">
                  <c:v>325089082.93970895</c:v>
                </c:pt>
                <c:pt idx="13">
                  <c:v>318700895.64299738</c:v>
                </c:pt>
                <c:pt idx="14">
                  <c:v>312438239.89772654</c:v>
                </c:pt>
                <c:pt idx="15">
                  <c:v>306298648.93677217</c:v>
                </c:pt>
                <c:pt idx="16">
                  <c:v>285860727</c:v>
                </c:pt>
                <c:pt idx="17">
                  <c:v>280584953.34573781</c:v>
                </c:pt>
                <c:pt idx="18">
                  <c:v>275406548.04264128</c:v>
                </c:pt>
                <c:pt idx="19">
                  <c:v>270323714.08491939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91440"/>
        <c:axId val="128492224"/>
      </c:barChart>
      <c:lineChart>
        <c:grouping val="standard"/>
        <c:varyColors val="0"/>
        <c:ser>
          <c:idx val="0"/>
          <c:order val="0"/>
          <c:tx>
            <c:strRef>
              <c:f>'Tariff Model'!$B$25</c:f>
              <c:strCache>
                <c:ptCount val="1"/>
                <c:pt idx="0">
                  <c:v>Entries at interconnections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Model'!$D$25:$W$25</c:f>
              <c:numCache>
                <c:formatCode>#,##0</c:formatCode>
                <c:ptCount val="20"/>
                <c:pt idx="0">
                  <c:v>57771691.856079057</c:v>
                </c:pt>
                <c:pt idx="1">
                  <c:v>58198613.896849453</c:v>
                </c:pt>
                <c:pt idx="2">
                  <c:v>57673607.378335357</c:v>
                </c:pt>
                <c:pt idx="3">
                  <c:v>58579281.857854664</c:v>
                </c:pt>
                <c:pt idx="4">
                  <c:v>58877710.490547955</c:v>
                </c:pt>
                <c:pt idx="5">
                  <c:v>62845096.667860568</c:v>
                </c:pt>
                <c:pt idx="6">
                  <c:v>65587812.70516856</c:v>
                </c:pt>
                <c:pt idx="7">
                  <c:v>71835720.045155317</c:v>
                </c:pt>
                <c:pt idx="8">
                  <c:v>75927846.560364038</c:v>
                </c:pt>
                <c:pt idx="9">
                  <c:v>80019973.075573713</c:v>
                </c:pt>
                <c:pt idx="10">
                  <c:v>84112099.590782434</c:v>
                </c:pt>
                <c:pt idx="11">
                  <c:v>86595515.786363393</c:v>
                </c:pt>
                <c:pt idx="12">
                  <c:v>87603668.93178609</c:v>
                </c:pt>
                <c:pt idx="13">
                  <c:v>88611822.077208549</c:v>
                </c:pt>
                <c:pt idx="14">
                  <c:v>89619975.222631007</c:v>
                </c:pt>
                <c:pt idx="15">
                  <c:v>90628128.368053466</c:v>
                </c:pt>
                <c:pt idx="16">
                  <c:v>91636281.513475925</c:v>
                </c:pt>
                <c:pt idx="17">
                  <c:v>92644434.658898383</c:v>
                </c:pt>
                <c:pt idx="18">
                  <c:v>93652587.804320842</c:v>
                </c:pt>
                <c:pt idx="19">
                  <c:v>94660740.949743301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'Tariff Model'!$B$26</c:f>
              <c:strCache>
                <c:ptCount val="1"/>
                <c:pt idx="0">
                  <c:v>Entries from production</c:v>
                </c:pt>
              </c:strCache>
            </c:strRef>
          </c:tx>
          <c:spPr>
            <a:ln w="41275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Model'!$D$26:$W$26</c:f>
              <c:numCache>
                <c:formatCode>#,##0</c:formatCode>
                <c:ptCount val="20"/>
                <c:pt idx="0">
                  <c:v>19922550</c:v>
                </c:pt>
                <c:pt idx="1">
                  <c:v>20410515.323371701</c:v>
                </c:pt>
                <c:pt idx="2">
                  <c:v>21172714.862218902</c:v>
                </c:pt>
                <c:pt idx="3">
                  <c:v>20775311.140556298</c:v>
                </c:pt>
                <c:pt idx="4">
                  <c:v>20239689.4875299</c:v>
                </c:pt>
                <c:pt idx="5">
                  <c:v>16373957.4617886</c:v>
                </c:pt>
                <c:pt idx="6">
                  <c:v>14071742.747956401</c:v>
                </c:pt>
                <c:pt idx="7">
                  <c:v>10727183.159518242</c:v>
                </c:pt>
                <c:pt idx="8">
                  <c:v>7643209.7897319794</c:v>
                </c:pt>
                <c:pt idx="9">
                  <c:v>4559236.4199447632</c:v>
                </c:pt>
                <c:pt idx="10">
                  <c:v>1475263.0501585007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'Tariff Model'!$B$27</c:f>
              <c:strCache>
                <c:ptCount val="1"/>
                <c:pt idx="0">
                  <c:v>Entry from the gas storage system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Model'!$D$27:$W$27</c:f>
              <c:numCache>
                <c:formatCode>#,##0</c:formatCode>
                <c:ptCount val="20"/>
                <c:pt idx="0">
                  <c:v>52902040</c:v>
                </c:pt>
                <c:pt idx="1">
                  <c:v>52902040</c:v>
                </c:pt>
                <c:pt idx="2">
                  <c:v>52902040</c:v>
                </c:pt>
                <c:pt idx="3">
                  <c:v>52902040</c:v>
                </c:pt>
                <c:pt idx="4">
                  <c:v>52902040</c:v>
                </c:pt>
                <c:pt idx="5">
                  <c:v>52902040</c:v>
                </c:pt>
                <c:pt idx="6">
                  <c:v>52902040</c:v>
                </c:pt>
                <c:pt idx="7">
                  <c:v>52902040</c:v>
                </c:pt>
                <c:pt idx="8">
                  <c:v>52902040</c:v>
                </c:pt>
                <c:pt idx="9">
                  <c:v>52902040</c:v>
                </c:pt>
                <c:pt idx="10">
                  <c:v>52902040</c:v>
                </c:pt>
                <c:pt idx="11">
                  <c:v>52902040</c:v>
                </c:pt>
                <c:pt idx="12">
                  <c:v>52902040</c:v>
                </c:pt>
                <c:pt idx="13">
                  <c:v>52902040</c:v>
                </c:pt>
                <c:pt idx="14">
                  <c:v>52902040</c:v>
                </c:pt>
                <c:pt idx="15">
                  <c:v>52902040</c:v>
                </c:pt>
                <c:pt idx="16">
                  <c:v>52902040</c:v>
                </c:pt>
                <c:pt idx="17">
                  <c:v>52902040</c:v>
                </c:pt>
                <c:pt idx="18">
                  <c:v>52902040</c:v>
                </c:pt>
                <c:pt idx="19">
                  <c:v>52902040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'Tariff Model'!$B$28</c:f>
              <c:strCache>
                <c:ptCount val="1"/>
                <c:pt idx="0">
                  <c:v>Entry from the LNG terminal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Model'!$D$28:$W$28</c:f>
              <c:numCache>
                <c:formatCode>#,##0</c:formatCode>
                <c:ptCount val="20"/>
                <c:pt idx="0">
                  <c:v>39452054.794520542</c:v>
                </c:pt>
                <c:pt idx="1">
                  <c:v>39452054.794520542</c:v>
                </c:pt>
                <c:pt idx="2">
                  <c:v>39452054.794520542</c:v>
                </c:pt>
                <c:pt idx="3">
                  <c:v>39452054.794520542</c:v>
                </c:pt>
                <c:pt idx="4">
                  <c:v>39452054.794520542</c:v>
                </c:pt>
                <c:pt idx="5">
                  <c:v>39452054.794520542</c:v>
                </c:pt>
                <c:pt idx="6">
                  <c:v>39452054.794520542</c:v>
                </c:pt>
                <c:pt idx="7">
                  <c:v>39452054.794520542</c:v>
                </c:pt>
                <c:pt idx="8">
                  <c:v>39452054.794520542</c:v>
                </c:pt>
                <c:pt idx="9">
                  <c:v>39452054.794520542</c:v>
                </c:pt>
                <c:pt idx="10">
                  <c:v>39452054.794520542</c:v>
                </c:pt>
                <c:pt idx="11">
                  <c:v>39452054.794520542</c:v>
                </c:pt>
                <c:pt idx="12">
                  <c:v>39452054.794520542</c:v>
                </c:pt>
                <c:pt idx="13">
                  <c:v>39452054.794520542</c:v>
                </c:pt>
                <c:pt idx="14">
                  <c:v>39452054.794520542</c:v>
                </c:pt>
                <c:pt idx="15">
                  <c:v>39452054.794520542</c:v>
                </c:pt>
                <c:pt idx="16">
                  <c:v>39452054.794520542</c:v>
                </c:pt>
                <c:pt idx="17">
                  <c:v>39452054.794520542</c:v>
                </c:pt>
                <c:pt idx="18">
                  <c:v>39452054.794520542</c:v>
                </c:pt>
                <c:pt idx="19">
                  <c:v>39452054.794520542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'Tariff Model'!$B$29</c:f>
              <c:strCache>
                <c:ptCount val="1"/>
                <c:pt idx="0">
                  <c:v>Exits at interconnections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Model'!$D$29:$W$29</c:f>
              <c:numCache>
                <c:formatCode>#,##0</c:formatCode>
                <c:ptCount val="20"/>
                <c:pt idx="0">
                  <c:v>26301369.863013696</c:v>
                </c:pt>
                <c:pt idx="1">
                  <c:v>26301369.863013696</c:v>
                </c:pt>
                <c:pt idx="2">
                  <c:v>26301369.863013696</c:v>
                </c:pt>
                <c:pt idx="3">
                  <c:v>26301369.863013696</c:v>
                </c:pt>
                <c:pt idx="4">
                  <c:v>26301369.863013696</c:v>
                </c:pt>
                <c:pt idx="5">
                  <c:v>26301369.863013696</c:v>
                </c:pt>
                <c:pt idx="6">
                  <c:v>26301369.863013696</c:v>
                </c:pt>
                <c:pt idx="7">
                  <c:v>26301369.863013696</c:v>
                </c:pt>
                <c:pt idx="8">
                  <c:v>26301369.863013696</c:v>
                </c:pt>
                <c:pt idx="9">
                  <c:v>26301369.863013696</c:v>
                </c:pt>
                <c:pt idx="10">
                  <c:v>26301369.863013696</c:v>
                </c:pt>
                <c:pt idx="11">
                  <c:v>26301369.863013696</c:v>
                </c:pt>
                <c:pt idx="12">
                  <c:v>26301369.863013696</c:v>
                </c:pt>
                <c:pt idx="13">
                  <c:v>26301369.863013696</c:v>
                </c:pt>
                <c:pt idx="14">
                  <c:v>26301369.863013696</c:v>
                </c:pt>
                <c:pt idx="15">
                  <c:v>26301369.863013696</c:v>
                </c:pt>
                <c:pt idx="16">
                  <c:v>26301369.863013696</c:v>
                </c:pt>
                <c:pt idx="17">
                  <c:v>26301369.863013696</c:v>
                </c:pt>
                <c:pt idx="18">
                  <c:v>26301369.863013696</c:v>
                </c:pt>
                <c:pt idx="19">
                  <c:v>26301369.863013696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'Tariff Model'!$B$30</c:f>
              <c:strCache>
                <c:ptCount val="1"/>
                <c:pt idx="0">
                  <c:v>Exits in Croatia</c:v>
                </c:pt>
              </c:strCache>
            </c:strRef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'Tariff Model'!$D$15:$W$15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Model'!$D$30:$W$30</c:f>
              <c:numCache>
                <c:formatCode>#,##0</c:formatCode>
                <c:ptCount val="20"/>
                <c:pt idx="0">
                  <c:v>90844926.787585899</c:v>
                </c:pt>
                <c:pt idx="1">
                  <c:v>91759814.151728004</c:v>
                </c:pt>
                <c:pt idx="2">
                  <c:v>91997007.172061101</c:v>
                </c:pt>
                <c:pt idx="3">
                  <c:v>92505277.929917797</c:v>
                </c:pt>
                <c:pt idx="4">
                  <c:v>92268084.909584701</c:v>
                </c:pt>
                <c:pt idx="5">
                  <c:v>92369739.061156005</c:v>
                </c:pt>
                <c:pt idx="6">
                  <c:v>92810240.384631798</c:v>
                </c:pt>
                <c:pt idx="7">
                  <c:v>95713588.136180401</c:v>
                </c:pt>
                <c:pt idx="8">
                  <c:v>96721741.281602859</c:v>
                </c:pt>
                <c:pt idx="9">
                  <c:v>97729894.427025318</c:v>
                </c:pt>
                <c:pt idx="10">
                  <c:v>98738047.572447777</c:v>
                </c:pt>
                <c:pt idx="11">
                  <c:v>99746200.717870235</c:v>
                </c:pt>
                <c:pt idx="12">
                  <c:v>100754353.86329293</c:v>
                </c:pt>
                <c:pt idx="13">
                  <c:v>101762507.00871539</c:v>
                </c:pt>
                <c:pt idx="14">
                  <c:v>102770660.15413785</c:v>
                </c:pt>
                <c:pt idx="15">
                  <c:v>103778813.29956031</c:v>
                </c:pt>
                <c:pt idx="16">
                  <c:v>104786966.44498277</c:v>
                </c:pt>
                <c:pt idx="17">
                  <c:v>105795119.59040523</c:v>
                </c:pt>
                <c:pt idx="18">
                  <c:v>106803272.73582768</c:v>
                </c:pt>
                <c:pt idx="19">
                  <c:v>107811425.88125014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93008"/>
        <c:axId val="128490264"/>
      </c:lineChart>
      <c:catAx>
        <c:axId val="12849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490264"/>
        <c:crosses val="autoZero"/>
        <c:auto val="1"/>
        <c:lblAlgn val="ctr"/>
        <c:lblOffset val="100"/>
        <c:noMultiLvlLbl val="0"/>
      </c:catAx>
      <c:valAx>
        <c:axId val="12849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493008"/>
        <c:crosses val="autoZero"/>
        <c:crossBetween val="between"/>
      </c:valAx>
      <c:valAx>
        <c:axId val="128492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491440"/>
        <c:crosses val="max"/>
        <c:crossBetween val="between"/>
      </c:valAx>
      <c:catAx>
        <c:axId val="12849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9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92075794090307E-2"/>
          <c:y val="0.88245027402662746"/>
          <c:w val="0.91332269946943345"/>
          <c:h val="0.1175497259733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Tariff items - reference price (EUR/MWh) @GCV</a:t>
            </a:r>
          </a:p>
        </c:rich>
      </c:tx>
      <c:layout>
        <c:manualLayout>
          <c:xMode val="edge"/>
          <c:yMode val="edge"/>
          <c:x val="0.36604319161697652"/>
          <c:y val="9.62240450791791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3424419003834777E-2"/>
          <c:y val="5.2806435429498567E-2"/>
          <c:w val="0.95711626775720293"/>
          <c:h val="0.79560789729896186"/>
        </c:manualLayout>
      </c:layout>
      <c:lineChart>
        <c:grouping val="standard"/>
        <c:varyColors val="0"/>
        <c:ser>
          <c:idx val="0"/>
          <c:order val="0"/>
          <c:tx>
            <c:strRef>
              <c:f>'Tariff Model'!$B$49</c:f>
              <c:strCache>
                <c:ptCount val="1"/>
                <c:pt idx="0">
                  <c:v>Tariff item for the entry at interconnection</c:v>
                </c:pt>
              </c:strCache>
            </c:strRef>
          </c:tx>
          <c:spPr>
            <a:ln w="254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Model'!$D$49:$W$49</c:f>
              <c:numCache>
                <c:formatCode>0.00</c:formatCode>
                <c:ptCount val="20"/>
                <c:pt idx="0">
                  <c:v>0.55185632876712332</c:v>
                </c:pt>
                <c:pt idx="1">
                  <c:v>0.53128555251141552</c:v>
                </c:pt>
                <c:pt idx="2">
                  <c:v>0.51996339726027407</c:v>
                </c:pt>
                <c:pt idx="3">
                  <c:v>0.50771967123287665</c:v>
                </c:pt>
                <c:pt idx="4">
                  <c:v>0.49889892237442923</c:v>
                </c:pt>
                <c:pt idx="5">
                  <c:v>0.48879455707762565</c:v>
                </c:pt>
                <c:pt idx="6">
                  <c:v>0.48135616438356166</c:v>
                </c:pt>
                <c:pt idx="7">
                  <c:v>0.4595346849315069</c:v>
                </c:pt>
                <c:pt idx="8">
                  <c:v>0.44574403652968037</c:v>
                </c:pt>
                <c:pt idx="9">
                  <c:v>0.43238126027397261</c:v>
                </c:pt>
                <c:pt idx="10">
                  <c:v>0.41944635616438364</c:v>
                </c:pt>
                <c:pt idx="11">
                  <c:v>0.40726845662100464</c:v>
                </c:pt>
                <c:pt idx="12">
                  <c:v>0.39607795433789961</c:v>
                </c:pt>
                <c:pt idx="13">
                  <c:v>0.38521658447488588</c:v>
                </c:pt>
                <c:pt idx="14">
                  <c:v>0.37468434703196357</c:v>
                </c:pt>
                <c:pt idx="15">
                  <c:v>0.36444832876712324</c:v>
                </c:pt>
                <c:pt idx="16">
                  <c:v>0.33752529680365295</c:v>
                </c:pt>
                <c:pt idx="17">
                  <c:v>0.3287374611872147</c:v>
                </c:pt>
                <c:pt idx="18">
                  <c:v>0.32021293150684932</c:v>
                </c:pt>
                <c:pt idx="19">
                  <c:v>0.3119517077625571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'Tariff Model'!$B$50</c:f>
              <c:strCache>
                <c:ptCount val="1"/>
                <c:pt idx="0">
                  <c:v>Tariff item for the entry from production</c:v>
                </c:pt>
              </c:strCache>
            </c:strRef>
          </c:tx>
          <c:spPr>
            <a:ln w="63500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Model'!$D$50:$W$50</c:f>
              <c:numCache>
                <c:formatCode>0.00</c:formatCode>
                <c:ptCount val="20"/>
                <c:pt idx="0">
                  <c:v>0.55185632876712332</c:v>
                </c:pt>
                <c:pt idx="1">
                  <c:v>0.53128555251141552</c:v>
                </c:pt>
                <c:pt idx="2">
                  <c:v>0.51996339726027407</c:v>
                </c:pt>
                <c:pt idx="3">
                  <c:v>0.50771967123287665</c:v>
                </c:pt>
                <c:pt idx="4">
                  <c:v>0.49889892237442923</c:v>
                </c:pt>
                <c:pt idx="5">
                  <c:v>0.48879455707762565</c:v>
                </c:pt>
                <c:pt idx="6">
                  <c:v>0.48135616438356166</c:v>
                </c:pt>
                <c:pt idx="7">
                  <c:v>0.4595346849315069</c:v>
                </c:pt>
                <c:pt idx="8">
                  <c:v>0.44574403652968037</c:v>
                </c:pt>
                <c:pt idx="9">
                  <c:v>0.43238126027397261</c:v>
                </c:pt>
                <c:pt idx="10">
                  <c:v>0.41944635616438364</c:v>
                </c:pt>
                <c:pt idx="11">
                  <c:v>0.40726845662100464</c:v>
                </c:pt>
                <c:pt idx="12">
                  <c:v>0.39607795433789961</c:v>
                </c:pt>
                <c:pt idx="13">
                  <c:v>0.38521658447488588</c:v>
                </c:pt>
                <c:pt idx="14">
                  <c:v>0.37468434703196357</c:v>
                </c:pt>
                <c:pt idx="15">
                  <c:v>0.36444832876712324</c:v>
                </c:pt>
                <c:pt idx="16">
                  <c:v>0.33752529680365295</c:v>
                </c:pt>
                <c:pt idx="17">
                  <c:v>0.3287374611872147</c:v>
                </c:pt>
                <c:pt idx="18">
                  <c:v>0.32021293150684932</c:v>
                </c:pt>
                <c:pt idx="19">
                  <c:v>0.3119517077625571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'Tariff Model'!$B$51</c:f>
              <c:strCache>
                <c:ptCount val="1"/>
                <c:pt idx="0">
                  <c:v>Tariff item for the entry from the gas storage system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Model'!$D$51:$W$51</c:f>
              <c:numCache>
                <c:formatCode>0.00</c:formatCode>
                <c:ptCount val="20"/>
                <c:pt idx="0">
                  <c:v>5.5195506849315068E-2</c:v>
                </c:pt>
                <c:pt idx="1">
                  <c:v>5.3121972602739716E-2</c:v>
                </c:pt>
                <c:pt idx="2">
                  <c:v>5.2002922374429224E-2</c:v>
                </c:pt>
                <c:pt idx="3">
                  <c:v>5.078513242009132E-2</c:v>
                </c:pt>
                <c:pt idx="4">
                  <c:v>4.9896474885844748E-2</c:v>
                </c:pt>
                <c:pt idx="5">
                  <c:v>4.8876164383561647E-2</c:v>
                </c:pt>
                <c:pt idx="6">
                  <c:v>4.8152073059360735E-2</c:v>
                </c:pt>
                <c:pt idx="7">
                  <c:v>4.5946885844748861E-2</c:v>
                </c:pt>
                <c:pt idx="8">
                  <c:v>4.4564529680365297E-2</c:v>
                </c:pt>
                <c:pt idx="9">
                  <c:v>4.3247999999999988E-2</c:v>
                </c:pt>
                <c:pt idx="10">
                  <c:v>4.1931470319634713E-2</c:v>
                </c:pt>
                <c:pt idx="11">
                  <c:v>4.0713680365296802E-2</c:v>
                </c:pt>
                <c:pt idx="12">
                  <c:v>3.9594630136986303E-2</c:v>
                </c:pt>
                <c:pt idx="13">
                  <c:v>3.8508493150684928E-2</c:v>
                </c:pt>
                <c:pt idx="14">
                  <c:v>3.7455269406392697E-2</c:v>
                </c:pt>
                <c:pt idx="15">
                  <c:v>3.6434958904109589E-2</c:v>
                </c:pt>
                <c:pt idx="16">
                  <c:v>3.376898630136986E-2</c:v>
                </c:pt>
                <c:pt idx="17">
                  <c:v>3.2880328767123289E-2</c:v>
                </c:pt>
                <c:pt idx="18">
                  <c:v>3.2024584474885848E-2</c:v>
                </c:pt>
                <c:pt idx="19">
                  <c:v>3.120175342465753E-2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'Tariff Model'!$B$52</c:f>
              <c:strCache>
                <c:ptCount val="1"/>
                <c:pt idx="0">
                  <c:v>Tariff item for the entry from the LNG terminal - FIXED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Model'!$D$52:$W$52</c:f>
              <c:numCache>
                <c:formatCode>0.00</c:formatCode>
                <c:ptCount val="20"/>
                <c:pt idx="0">
                  <c:v>0.46907952511415529</c:v>
                </c:pt>
                <c:pt idx="1">
                  <c:v>0.46907952511415529</c:v>
                </c:pt>
                <c:pt idx="2">
                  <c:v>0.46907952511415529</c:v>
                </c:pt>
                <c:pt idx="3">
                  <c:v>0.46907952511415529</c:v>
                </c:pt>
                <c:pt idx="4">
                  <c:v>0.46907952511415529</c:v>
                </c:pt>
                <c:pt idx="5">
                  <c:v>0.46907952511415529</c:v>
                </c:pt>
                <c:pt idx="6">
                  <c:v>0.46907952511415529</c:v>
                </c:pt>
                <c:pt idx="7">
                  <c:v>0.46907952511415529</c:v>
                </c:pt>
                <c:pt idx="8">
                  <c:v>0.46907952511415529</c:v>
                </c:pt>
                <c:pt idx="9">
                  <c:v>0.46907952511415529</c:v>
                </c:pt>
                <c:pt idx="10">
                  <c:v>0.46907952511415529</c:v>
                </c:pt>
                <c:pt idx="11">
                  <c:v>0.46907952511415529</c:v>
                </c:pt>
                <c:pt idx="12">
                  <c:v>0.46907952511415529</c:v>
                </c:pt>
                <c:pt idx="13">
                  <c:v>0.46907952511415529</c:v>
                </c:pt>
                <c:pt idx="14">
                  <c:v>0.46907952511415529</c:v>
                </c:pt>
                <c:pt idx="15">
                  <c:v>0.46907952511415529</c:v>
                </c:pt>
                <c:pt idx="16">
                  <c:v>0.46907952511415529</c:v>
                </c:pt>
                <c:pt idx="17">
                  <c:v>0.46907952511415529</c:v>
                </c:pt>
                <c:pt idx="18">
                  <c:v>0.46907952511415529</c:v>
                </c:pt>
                <c:pt idx="19">
                  <c:v>0.46907952511415529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'Tariff Model'!$B$53</c:f>
              <c:strCache>
                <c:ptCount val="1"/>
                <c:pt idx="0">
                  <c:v>Tariff item for the exit at interconnection - FIXED PRICE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Model'!$D$53:$W$53</c:f>
              <c:numCache>
                <c:formatCode>0.00</c:formatCode>
                <c:ptCount val="20"/>
                <c:pt idx="0">
                  <c:v>0.3659294246575342</c:v>
                </c:pt>
                <c:pt idx="1">
                  <c:v>0.3659294246575342</c:v>
                </c:pt>
                <c:pt idx="2">
                  <c:v>0.3659294246575342</c:v>
                </c:pt>
                <c:pt idx="3">
                  <c:v>0.3659294246575342</c:v>
                </c:pt>
                <c:pt idx="4">
                  <c:v>0.3659294246575342</c:v>
                </c:pt>
                <c:pt idx="5">
                  <c:v>0.3659294246575342</c:v>
                </c:pt>
                <c:pt idx="6">
                  <c:v>0.3659294246575342</c:v>
                </c:pt>
                <c:pt idx="7">
                  <c:v>0.3659294246575342</c:v>
                </c:pt>
                <c:pt idx="8">
                  <c:v>0.3659294246575342</c:v>
                </c:pt>
                <c:pt idx="9">
                  <c:v>0.3659294246575342</c:v>
                </c:pt>
                <c:pt idx="10">
                  <c:v>0.3659294246575342</c:v>
                </c:pt>
                <c:pt idx="11">
                  <c:v>0.3659294246575342</c:v>
                </c:pt>
                <c:pt idx="12">
                  <c:v>0.3659294246575342</c:v>
                </c:pt>
                <c:pt idx="13">
                  <c:v>0.3659294246575342</c:v>
                </c:pt>
                <c:pt idx="14">
                  <c:v>0.3659294246575342</c:v>
                </c:pt>
                <c:pt idx="15">
                  <c:v>0.3659294246575342</c:v>
                </c:pt>
                <c:pt idx="16">
                  <c:v>0.3659294246575342</c:v>
                </c:pt>
                <c:pt idx="17">
                  <c:v>0.3659294246575342</c:v>
                </c:pt>
                <c:pt idx="18">
                  <c:v>0.3659294246575342</c:v>
                </c:pt>
                <c:pt idx="19">
                  <c:v>0.3659294246575342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'Tariff Model'!$B$54</c:f>
              <c:strCache>
                <c:ptCount val="1"/>
                <c:pt idx="0">
                  <c:v>Tariff item for the exit in Croatia</c:v>
                </c:pt>
              </c:strCache>
            </c:strRef>
          </c:tx>
          <c:spPr>
            <a:ln w="63500" cap="rnd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'Tariff Model'!$D$48:$W$48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'Tariff Model'!$D$54:$W$54</c:f>
              <c:numCache>
                <c:formatCode>0.00</c:formatCode>
                <c:ptCount val="20"/>
                <c:pt idx="0">
                  <c:v>0.3659294246575342</c:v>
                </c:pt>
                <c:pt idx="1">
                  <c:v>0.3523033424657534</c:v>
                </c:pt>
                <c:pt idx="2">
                  <c:v>0.34479912328767126</c:v>
                </c:pt>
                <c:pt idx="3">
                  <c:v>0.3366695525114155</c:v>
                </c:pt>
                <c:pt idx="4">
                  <c:v>0.3308439086757991</c:v>
                </c:pt>
                <c:pt idx="5">
                  <c:v>0.3241625205479452</c:v>
                </c:pt>
                <c:pt idx="6">
                  <c:v>0.31922553424657535</c:v>
                </c:pt>
                <c:pt idx="7">
                  <c:v>0.30477662100456621</c:v>
                </c:pt>
                <c:pt idx="8">
                  <c:v>0.29562673972602738</c:v>
                </c:pt>
                <c:pt idx="9">
                  <c:v>0.28680599086757991</c:v>
                </c:pt>
                <c:pt idx="10">
                  <c:v>0.27824854794520554</c:v>
                </c:pt>
                <c:pt idx="11">
                  <c:v>0.27015189041095888</c:v>
                </c:pt>
                <c:pt idx="12">
                  <c:v>0.26274641095890411</c:v>
                </c:pt>
                <c:pt idx="13">
                  <c:v>0.25553841095890406</c:v>
                </c:pt>
                <c:pt idx="14">
                  <c:v>0.24856080365296804</c:v>
                </c:pt>
                <c:pt idx="15">
                  <c:v>0.24181358904109593</c:v>
                </c:pt>
                <c:pt idx="16">
                  <c:v>0.22394169863013699</c:v>
                </c:pt>
                <c:pt idx="17">
                  <c:v>0.21811605479452051</c:v>
                </c:pt>
                <c:pt idx="18">
                  <c:v>0.21248789041095886</c:v>
                </c:pt>
                <c:pt idx="19">
                  <c:v>0.20699137899543377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91048"/>
        <c:axId val="128492616"/>
      </c:lineChart>
      <c:catAx>
        <c:axId val="12849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492616"/>
        <c:crosses val="autoZero"/>
        <c:auto val="1"/>
        <c:lblAlgn val="ctr"/>
        <c:lblOffset val="100"/>
        <c:noMultiLvlLbl val="0"/>
      </c:catAx>
      <c:valAx>
        <c:axId val="12849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49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64659342165366E-2"/>
          <c:y val="0.90769105046025722"/>
          <c:w val="0.92992647358367997"/>
          <c:h val="7.810639440066388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142876</xdr:colOff>
      <xdr:row>56</xdr:row>
      <xdr:rowOff>15875</xdr:rowOff>
    </xdr:from>
    <xdr:to>
      <xdr:col>23</xdr:col>
      <xdr:colOff>79376</xdr:colOff>
      <xdr:row>97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280986</xdr:colOff>
      <xdr:row>56</xdr:row>
      <xdr:rowOff>16269</xdr:rowOff>
    </xdr:from>
    <xdr:to>
      <xdr:col>11</xdr:col>
      <xdr:colOff>79375</xdr:colOff>
      <xdr:row>97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B2:X56"/>
  <sheetViews>
    <sheetView tabSelected="1" zoomScale="60" zoomScaleNormal="60" workbookViewId="0">
      <selection activeCell="O2" sqref="O2"/>
    </sheetView>
  </sheetViews>
  <sheetFormatPr defaultColWidth="9.125" defaultRowHeight="17.399999999999999" x14ac:dyDescent="0.25"/>
  <cols>
    <col min="1" max="1" width="4.25" style="23" customWidth="1"/>
    <col min="2" max="2" width="48.625" style="23" customWidth="1"/>
    <col min="3" max="3" width="23" style="23" customWidth="1"/>
    <col min="4" max="23" width="18.625" style="23" customWidth="1"/>
    <col min="24" max="27" width="20" style="23" customWidth="1"/>
    <col min="28" max="16384" width="9.125" style="23"/>
  </cols>
  <sheetData>
    <row r="2" spans="2:24" ht="22.8" x14ac:dyDescent="0.25">
      <c r="B2" s="22" t="s">
        <v>108</v>
      </c>
    </row>
    <row r="4" spans="2:24" ht="22.5" customHeight="1" x14ac:dyDescent="0.25">
      <c r="B4" s="24"/>
      <c r="C4" s="25" t="s">
        <v>52</v>
      </c>
    </row>
    <row r="6" spans="2:24" ht="18.75" customHeight="1" x14ac:dyDescent="0.25"/>
    <row r="7" spans="2:24" ht="22.5" customHeight="1" x14ac:dyDescent="0.25">
      <c r="B7" s="1">
        <v>7.5</v>
      </c>
      <c r="C7" s="26" t="s">
        <v>49</v>
      </c>
      <c r="F7" s="27" t="s">
        <v>48</v>
      </c>
      <c r="G7" s="26" t="s">
        <v>53</v>
      </c>
      <c r="I7" s="28"/>
      <c r="J7" s="29"/>
      <c r="R7" s="30"/>
      <c r="S7" s="30"/>
      <c r="T7" s="30"/>
      <c r="U7" s="30"/>
    </row>
    <row r="8" spans="2:24" ht="22.5" customHeight="1" x14ac:dyDescent="0.3">
      <c r="B8" s="31" t="s">
        <v>105</v>
      </c>
      <c r="F8" s="27">
        <v>0.85</v>
      </c>
      <c r="G8" s="26" t="s">
        <v>54</v>
      </c>
      <c r="I8" s="29"/>
      <c r="J8" s="29"/>
      <c r="O8" s="32"/>
      <c r="R8" s="33"/>
      <c r="S8" s="33"/>
      <c r="T8" s="33"/>
      <c r="U8" s="30"/>
    </row>
    <row r="9" spans="2:24" ht="22.5" customHeight="1" x14ac:dyDescent="0.25">
      <c r="B9" s="20">
        <v>0</v>
      </c>
      <c r="C9" s="26" t="s">
        <v>50</v>
      </c>
      <c r="F9" s="27">
        <v>0.1</v>
      </c>
      <c r="G9" s="26" t="s">
        <v>55</v>
      </c>
      <c r="I9" s="29"/>
      <c r="J9" s="29"/>
      <c r="O9" s="32"/>
      <c r="R9" s="33"/>
      <c r="S9" s="33"/>
      <c r="T9" s="33"/>
      <c r="U9" s="30"/>
    </row>
    <row r="10" spans="2:24" ht="22.5" customHeight="1" x14ac:dyDescent="0.25">
      <c r="B10" s="21">
        <v>0</v>
      </c>
      <c r="C10" s="26" t="s">
        <v>51</v>
      </c>
      <c r="I10" s="29"/>
      <c r="J10" s="29"/>
      <c r="O10" s="32"/>
      <c r="R10" s="33"/>
      <c r="S10" s="33"/>
      <c r="T10" s="33"/>
      <c r="U10" s="30"/>
    </row>
    <row r="11" spans="2:24" ht="22.5" customHeight="1" x14ac:dyDescent="0.25">
      <c r="I11" s="29"/>
      <c r="J11" s="29"/>
      <c r="O11" s="32"/>
      <c r="R11" s="33"/>
      <c r="S11" s="33"/>
      <c r="T11" s="33"/>
      <c r="U11" s="30"/>
    </row>
    <row r="12" spans="2:24" ht="22.5" customHeight="1" x14ac:dyDescent="0.3">
      <c r="B12" s="34" t="s">
        <v>58</v>
      </c>
      <c r="I12" s="29"/>
      <c r="J12" s="29"/>
      <c r="O12" s="32"/>
      <c r="R12" s="33"/>
      <c r="S12" s="33"/>
      <c r="T12" s="33"/>
      <c r="U12" s="30"/>
    </row>
    <row r="13" spans="2:24" ht="18.75" customHeight="1" thickBot="1" x14ac:dyDescent="0.3"/>
    <row r="14" spans="2:24" ht="24" customHeight="1" thickBot="1" x14ac:dyDescent="0.3">
      <c r="B14" s="35" t="s">
        <v>56</v>
      </c>
      <c r="C14" s="36" t="s">
        <v>57</v>
      </c>
      <c r="D14" s="37" t="s">
        <v>72</v>
      </c>
      <c r="E14" s="38" t="s">
        <v>73</v>
      </c>
      <c r="F14" s="39"/>
      <c r="G14" s="39"/>
      <c r="H14" s="39"/>
      <c r="I14" s="40"/>
      <c r="J14" s="38" t="s">
        <v>74</v>
      </c>
      <c r="K14" s="39"/>
      <c r="L14" s="39"/>
      <c r="M14" s="39"/>
      <c r="N14" s="40"/>
      <c r="O14" s="38" t="s">
        <v>75</v>
      </c>
      <c r="P14" s="39"/>
      <c r="Q14" s="39"/>
      <c r="R14" s="39"/>
      <c r="S14" s="40"/>
      <c r="T14" s="38" t="s">
        <v>76</v>
      </c>
      <c r="U14" s="39"/>
      <c r="V14" s="39"/>
      <c r="W14" s="39"/>
      <c r="X14" s="41"/>
    </row>
    <row r="15" spans="2:24" ht="37.5" customHeight="1" thickTop="1" thickBot="1" x14ac:dyDescent="0.3">
      <c r="B15" s="42"/>
      <c r="C15" s="43"/>
      <c r="D15" s="44">
        <v>2021</v>
      </c>
      <c r="E15" s="45">
        <v>2022</v>
      </c>
      <c r="F15" s="46">
        <v>2023</v>
      </c>
      <c r="G15" s="46">
        <v>2024</v>
      </c>
      <c r="H15" s="46">
        <v>2025</v>
      </c>
      <c r="I15" s="47">
        <v>2026</v>
      </c>
      <c r="J15" s="45">
        <v>2027</v>
      </c>
      <c r="K15" s="46">
        <v>2028</v>
      </c>
      <c r="L15" s="46">
        <v>2029</v>
      </c>
      <c r="M15" s="46">
        <v>2030</v>
      </c>
      <c r="N15" s="47">
        <v>2031</v>
      </c>
      <c r="O15" s="45">
        <v>2032</v>
      </c>
      <c r="P15" s="46">
        <v>2033</v>
      </c>
      <c r="Q15" s="46">
        <v>2034</v>
      </c>
      <c r="R15" s="46">
        <v>2035</v>
      </c>
      <c r="S15" s="47">
        <v>2036</v>
      </c>
      <c r="T15" s="45">
        <v>2037</v>
      </c>
      <c r="U15" s="46">
        <v>2038</v>
      </c>
      <c r="V15" s="46">
        <v>2039</v>
      </c>
      <c r="W15" s="47">
        <v>2040</v>
      </c>
    </row>
    <row r="16" spans="2:24" ht="54" customHeight="1" thickTop="1" x14ac:dyDescent="0.25">
      <c r="B16" s="48" t="s">
        <v>59</v>
      </c>
      <c r="C16" s="49" t="s">
        <v>33</v>
      </c>
      <c r="D16" s="2">
        <v>417440147</v>
      </c>
      <c r="E16" s="3">
        <v>405049390</v>
      </c>
      <c r="F16" s="4">
        <v>397211939.29805738</v>
      </c>
      <c r="G16" s="4">
        <v>389526138.33321321</v>
      </c>
      <c r="H16" s="4">
        <v>381989052.7785241</v>
      </c>
      <c r="I16" s="5">
        <v>374597805.08442581</v>
      </c>
      <c r="J16" s="3">
        <v>370270706</v>
      </c>
      <c r="K16" s="4">
        <v>362136214.06192255</v>
      </c>
      <c r="L16" s="4">
        <v>354180429.10232979</v>
      </c>
      <c r="M16" s="4">
        <v>346399425.10046929</v>
      </c>
      <c r="N16" s="5">
        <v>338789362.28649551</v>
      </c>
      <c r="O16" s="3">
        <v>331605318</v>
      </c>
      <c r="P16" s="4">
        <v>325089082.93970895</v>
      </c>
      <c r="Q16" s="4">
        <v>318700895.64299738</v>
      </c>
      <c r="R16" s="4">
        <v>312438239.89772654</v>
      </c>
      <c r="S16" s="5">
        <v>306298648.93677217</v>
      </c>
      <c r="T16" s="3">
        <v>285860727</v>
      </c>
      <c r="U16" s="4">
        <v>280584953.34573781</v>
      </c>
      <c r="V16" s="4">
        <v>275406548.04264128</v>
      </c>
      <c r="W16" s="5">
        <v>270323714.08491939</v>
      </c>
    </row>
    <row r="17" spans="2:24" ht="54" customHeight="1" x14ac:dyDescent="0.25">
      <c r="B17" s="50" t="s">
        <v>60</v>
      </c>
      <c r="C17" s="51" t="s">
        <v>34</v>
      </c>
      <c r="D17" s="52">
        <f>D16*0.6</f>
        <v>250464088.19999999</v>
      </c>
      <c r="E17" s="53">
        <f t="shared" ref="E17:W17" si="0">E16*0.6</f>
        <v>243029634</v>
      </c>
      <c r="F17" s="54">
        <f t="shared" si="0"/>
        <v>238327163.57883441</v>
      </c>
      <c r="G17" s="54">
        <f t="shared" si="0"/>
        <v>233715682.99992791</v>
      </c>
      <c r="H17" s="54">
        <f t="shared" si="0"/>
        <v>229193431.66711447</v>
      </c>
      <c r="I17" s="55">
        <f t="shared" si="0"/>
        <v>224758683.05065548</v>
      </c>
      <c r="J17" s="53">
        <f t="shared" si="0"/>
        <v>222162423.59999999</v>
      </c>
      <c r="K17" s="54">
        <f t="shared" si="0"/>
        <v>217281728.43715352</v>
      </c>
      <c r="L17" s="54">
        <f t="shared" si="0"/>
        <v>212508257.46139786</v>
      </c>
      <c r="M17" s="54">
        <f t="shared" si="0"/>
        <v>207839655.06028157</v>
      </c>
      <c r="N17" s="55">
        <f t="shared" si="0"/>
        <v>203273617.37189731</v>
      </c>
      <c r="O17" s="53">
        <f t="shared" si="0"/>
        <v>198963190.79999998</v>
      </c>
      <c r="P17" s="54">
        <f t="shared" si="0"/>
        <v>195053449.76382536</v>
      </c>
      <c r="Q17" s="54">
        <f t="shared" si="0"/>
        <v>191220537.38579842</v>
      </c>
      <c r="R17" s="54">
        <f t="shared" si="0"/>
        <v>187462943.93863592</v>
      </c>
      <c r="S17" s="55">
        <f t="shared" si="0"/>
        <v>183779189.36206329</v>
      </c>
      <c r="T17" s="53">
        <f t="shared" si="0"/>
        <v>171516436.19999999</v>
      </c>
      <c r="U17" s="54">
        <f t="shared" si="0"/>
        <v>168350972.00744268</v>
      </c>
      <c r="V17" s="54">
        <f t="shared" si="0"/>
        <v>165243928.82558477</v>
      </c>
      <c r="W17" s="55">
        <f t="shared" si="0"/>
        <v>162194228.45095164</v>
      </c>
    </row>
    <row r="18" spans="2:24" ht="54" customHeight="1" thickBot="1" x14ac:dyDescent="0.3">
      <c r="B18" s="56" t="s">
        <v>61</v>
      </c>
      <c r="C18" s="57" t="s">
        <v>35</v>
      </c>
      <c r="D18" s="58">
        <f>D16*0.4</f>
        <v>166976058.80000001</v>
      </c>
      <c r="E18" s="59">
        <f t="shared" ref="E18:W18" si="1">E16*0.4</f>
        <v>162019756</v>
      </c>
      <c r="F18" s="60">
        <f t="shared" si="1"/>
        <v>158884775.71922296</v>
      </c>
      <c r="G18" s="60">
        <f t="shared" si="1"/>
        <v>155810455.3332853</v>
      </c>
      <c r="H18" s="60">
        <f t="shared" si="1"/>
        <v>152795621.11140963</v>
      </c>
      <c r="I18" s="61">
        <f t="shared" si="1"/>
        <v>149839122.03377032</v>
      </c>
      <c r="J18" s="59">
        <f t="shared" si="1"/>
        <v>148108282.40000001</v>
      </c>
      <c r="K18" s="60">
        <f t="shared" si="1"/>
        <v>144854485.62476903</v>
      </c>
      <c r="L18" s="60">
        <f t="shared" si="1"/>
        <v>141672171.64093193</v>
      </c>
      <c r="M18" s="60">
        <f t="shared" si="1"/>
        <v>138559770.04018772</v>
      </c>
      <c r="N18" s="61">
        <f t="shared" si="1"/>
        <v>135515744.9145982</v>
      </c>
      <c r="O18" s="59">
        <f t="shared" si="1"/>
        <v>132642127.2</v>
      </c>
      <c r="P18" s="60">
        <f t="shared" si="1"/>
        <v>130035633.17588359</v>
      </c>
      <c r="Q18" s="60">
        <f t="shared" si="1"/>
        <v>127480358.25719896</v>
      </c>
      <c r="R18" s="60">
        <f t="shared" si="1"/>
        <v>124975295.95909062</v>
      </c>
      <c r="S18" s="61">
        <f t="shared" si="1"/>
        <v>122519459.57470888</v>
      </c>
      <c r="T18" s="59">
        <f t="shared" si="1"/>
        <v>114344290.80000001</v>
      </c>
      <c r="U18" s="60">
        <f t="shared" si="1"/>
        <v>112233981.33829513</v>
      </c>
      <c r="V18" s="60">
        <f t="shared" si="1"/>
        <v>110162619.21705651</v>
      </c>
      <c r="W18" s="61">
        <f t="shared" si="1"/>
        <v>108129485.63396776</v>
      </c>
    </row>
    <row r="19" spans="2:24" ht="23.25" customHeight="1" x14ac:dyDescent="0.25">
      <c r="B19" s="62" t="s">
        <v>62</v>
      </c>
    </row>
    <row r="20" spans="2:24" ht="23.25" customHeight="1" x14ac:dyDescent="0.25"/>
    <row r="21" spans="2:24" ht="23.25" customHeight="1" x14ac:dyDescent="0.25">
      <c r="B21" s="25" t="s">
        <v>63</v>
      </c>
    </row>
    <row r="22" spans="2:24" ht="18" thickBot="1" x14ac:dyDescent="0.3"/>
    <row r="23" spans="2:24" ht="24" customHeight="1" thickBot="1" x14ac:dyDescent="0.3">
      <c r="B23" s="35" t="s">
        <v>64</v>
      </c>
      <c r="C23" s="36" t="s">
        <v>65</v>
      </c>
      <c r="D23" s="37" t="s">
        <v>72</v>
      </c>
      <c r="E23" s="38" t="s">
        <v>73</v>
      </c>
      <c r="F23" s="39"/>
      <c r="G23" s="39"/>
      <c r="H23" s="39"/>
      <c r="I23" s="40"/>
      <c r="J23" s="38" t="s">
        <v>74</v>
      </c>
      <c r="K23" s="39"/>
      <c r="L23" s="39"/>
      <c r="M23" s="39"/>
      <c r="N23" s="40"/>
      <c r="O23" s="38" t="s">
        <v>75</v>
      </c>
      <c r="P23" s="39"/>
      <c r="Q23" s="39"/>
      <c r="R23" s="39"/>
      <c r="S23" s="40"/>
      <c r="T23" s="38" t="s">
        <v>76</v>
      </c>
      <c r="U23" s="39"/>
      <c r="V23" s="39"/>
      <c r="W23" s="39"/>
      <c r="X23" s="41"/>
    </row>
    <row r="24" spans="2:24" ht="37.5" customHeight="1" thickTop="1" thickBot="1" x14ac:dyDescent="0.3">
      <c r="B24" s="42"/>
      <c r="C24" s="43"/>
      <c r="D24" s="44">
        <v>2021</v>
      </c>
      <c r="E24" s="45">
        <v>2022</v>
      </c>
      <c r="F24" s="46">
        <v>2023</v>
      </c>
      <c r="G24" s="46">
        <v>2024</v>
      </c>
      <c r="H24" s="46">
        <v>2025</v>
      </c>
      <c r="I24" s="47">
        <v>2026</v>
      </c>
      <c r="J24" s="45">
        <v>2027</v>
      </c>
      <c r="K24" s="46">
        <v>2028</v>
      </c>
      <c r="L24" s="46">
        <v>2029</v>
      </c>
      <c r="M24" s="46">
        <v>2030</v>
      </c>
      <c r="N24" s="47">
        <v>2031</v>
      </c>
      <c r="O24" s="45">
        <v>2032</v>
      </c>
      <c r="P24" s="46">
        <v>2033</v>
      </c>
      <c r="Q24" s="46">
        <v>2034</v>
      </c>
      <c r="R24" s="46">
        <v>2035</v>
      </c>
      <c r="S24" s="47">
        <v>2036</v>
      </c>
      <c r="T24" s="45">
        <v>2037</v>
      </c>
      <c r="U24" s="46">
        <v>2038</v>
      </c>
      <c r="V24" s="46">
        <v>2039</v>
      </c>
      <c r="W24" s="47">
        <v>2040</v>
      </c>
    </row>
    <row r="25" spans="2:24" ht="37.5" customHeight="1" thickTop="1" x14ac:dyDescent="0.25">
      <c r="B25" s="63" t="s">
        <v>66</v>
      </c>
      <c r="C25" s="64" t="s">
        <v>42</v>
      </c>
      <c r="D25" s="6">
        <v>57771691.856079057</v>
      </c>
      <c r="E25" s="7">
        <v>58198613.896849453</v>
      </c>
      <c r="F25" s="8">
        <v>57673607.378335357</v>
      </c>
      <c r="G25" s="8">
        <v>58579281.857854664</v>
      </c>
      <c r="H25" s="8">
        <v>58877710.490547955</v>
      </c>
      <c r="I25" s="6">
        <v>62845096.667860568</v>
      </c>
      <c r="J25" s="7">
        <v>65587812.70516856</v>
      </c>
      <c r="K25" s="8">
        <v>71835720.045155317</v>
      </c>
      <c r="L25" s="8">
        <v>75927846.560364038</v>
      </c>
      <c r="M25" s="8">
        <v>80019973.075573713</v>
      </c>
      <c r="N25" s="6">
        <v>84112099.590782434</v>
      </c>
      <c r="O25" s="7">
        <v>86595515.786363393</v>
      </c>
      <c r="P25" s="8">
        <v>87603668.93178609</v>
      </c>
      <c r="Q25" s="8">
        <v>88611822.077208549</v>
      </c>
      <c r="R25" s="8">
        <v>89619975.222631007</v>
      </c>
      <c r="S25" s="6">
        <v>90628128.368053466</v>
      </c>
      <c r="T25" s="7">
        <v>91636281.513475925</v>
      </c>
      <c r="U25" s="8">
        <v>92644434.658898383</v>
      </c>
      <c r="V25" s="8">
        <v>93652587.804320842</v>
      </c>
      <c r="W25" s="9">
        <v>94660740.949743301</v>
      </c>
    </row>
    <row r="26" spans="2:24" ht="37.5" customHeight="1" x14ac:dyDescent="0.25">
      <c r="B26" s="63" t="s">
        <v>67</v>
      </c>
      <c r="C26" s="65" t="s">
        <v>43</v>
      </c>
      <c r="D26" s="10">
        <v>19922550</v>
      </c>
      <c r="E26" s="11">
        <v>20410515.323371701</v>
      </c>
      <c r="F26" s="11">
        <v>21172714.862218902</v>
      </c>
      <c r="G26" s="11">
        <v>20775311.140556298</v>
      </c>
      <c r="H26" s="11">
        <v>20239689.4875299</v>
      </c>
      <c r="I26" s="12">
        <v>16373957.4617886</v>
      </c>
      <c r="J26" s="13">
        <v>14071742.747956401</v>
      </c>
      <c r="K26" s="11">
        <v>10727183.159518242</v>
      </c>
      <c r="L26" s="11">
        <v>7643209.7897319794</v>
      </c>
      <c r="M26" s="11">
        <v>4559236.4199447632</v>
      </c>
      <c r="N26" s="11">
        <v>1475263.0501585007</v>
      </c>
      <c r="O26" s="13">
        <v>0</v>
      </c>
      <c r="P26" s="11">
        <v>0</v>
      </c>
      <c r="Q26" s="11">
        <v>0</v>
      </c>
      <c r="R26" s="11">
        <v>0</v>
      </c>
      <c r="S26" s="10">
        <v>0</v>
      </c>
      <c r="T26" s="13">
        <v>0</v>
      </c>
      <c r="U26" s="11">
        <v>0</v>
      </c>
      <c r="V26" s="11">
        <v>0</v>
      </c>
      <c r="W26" s="14">
        <v>0</v>
      </c>
    </row>
    <row r="27" spans="2:24" ht="37.5" customHeight="1" x14ac:dyDescent="0.25">
      <c r="B27" s="63" t="s">
        <v>68</v>
      </c>
      <c r="C27" s="65" t="s">
        <v>44</v>
      </c>
      <c r="D27" s="10">
        <v>52902040</v>
      </c>
      <c r="E27" s="13">
        <v>52902040</v>
      </c>
      <c r="F27" s="11">
        <v>52902040</v>
      </c>
      <c r="G27" s="11">
        <v>52902040</v>
      </c>
      <c r="H27" s="11">
        <v>52902040</v>
      </c>
      <c r="I27" s="10">
        <v>52902040</v>
      </c>
      <c r="J27" s="13">
        <v>52902040</v>
      </c>
      <c r="K27" s="11">
        <v>52902040</v>
      </c>
      <c r="L27" s="11">
        <v>52902040</v>
      </c>
      <c r="M27" s="11">
        <v>52902040</v>
      </c>
      <c r="N27" s="10">
        <v>52902040</v>
      </c>
      <c r="O27" s="13">
        <v>52902040</v>
      </c>
      <c r="P27" s="11">
        <v>52902040</v>
      </c>
      <c r="Q27" s="11">
        <v>52902040</v>
      </c>
      <c r="R27" s="11">
        <v>52902040</v>
      </c>
      <c r="S27" s="10">
        <v>52902040</v>
      </c>
      <c r="T27" s="13">
        <v>52902040</v>
      </c>
      <c r="U27" s="11">
        <v>52902040</v>
      </c>
      <c r="V27" s="11">
        <v>52902040</v>
      </c>
      <c r="W27" s="14">
        <v>52902040</v>
      </c>
    </row>
    <row r="28" spans="2:24" ht="37.5" customHeight="1" thickBot="1" x14ac:dyDescent="0.3">
      <c r="B28" s="66" t="s">
        <v>69</v>
      </c>
      <c r="C28" s="67" t="s">
        <v>45</v>
      </c>
      <c r="D28" s="15">
        <v>39452054.794520542</v>
      </c>
      <c r="E28" s="68">
        <f>Calculation!C22</f>
        <v>39452054.794520542</v>
      </c>
      <c r="F28" s="69">
        <f>Calculation!D22</f>
        <v>39452054.794520542</v>
      </c>
      <c r="G28" s="69">
        <f>Calculation!E22</f>
        <v>39452054.794520542</v>
      </c>
      <c r="H28" s="69">
        <f>Calculation!F22</f>
        <v>39452054.794520542</v>
      </c>
      <c r="I28" s="70">
        <f>Calculation!G22</f>
        <v>39452054.794520542</v>
      </c>
      <c r="J28" s="68">
        <f>Calculation!H22</f>
        <v>39452054.794520542</v>
      </c>
      <c r="K28" s="69">
        <f>Calculation!I22</f>
        <v>39452054.794520542</v>
      </c>
      <c r="L28" s="69">
        <f>Calculation!J22</f>
        <v>39452054.794520542</v>
      </c>
      <c r="M28" s="69">
        <f>Calculation!K22</f>
        <v>39452054.794520542</v>
      </c>
      <c r="N28" s="70">
        <f>Calculation!L22</f>
        <v>39452054.794520542</v>
      </c>
      <c r="O28" s="68">
        <f>Calculation!M22</f>
        <v>39452054.794520542</v>
      </c>
      <c r="P28" s="69">
        <f>Calculation!N22</f>
        <v>39452054.794520542</v>
      </c>
      <c r="Q28" s="69">
        <f>Calculation!O22</f>
        <v>39452054.794520542</v>
      </c>
      <c r="R28" s="69">
        <f>Calculation!P22</f>
        <v>39452054.794520542</v>
      </c>
      <c r="S28" s="70">
        <f>Calculation!Q22</f>
        <v>39452054.794520542</v>
      </c>
      <c r="T28" s="68">
        <f>Calculation!R22</f>
        <v>39452054.794520542</v>
      </c>
      <c r="U28" s="69">
        <f>Calculation!S22</f>
        <v>39452054.794520542</v>
      </c>
      <c r="V28" s="69">
        <f>Calculation!T22</f>
        <v>39452054.794520542</v>
      </c>
      <c r="W28" s="71">
        <f>Calculation!U22</f>
        <v>39452054.794520542</v>
      </c>
    </row>
    <row r="29" spans="2:24" ht="37.5" customHeight="1" thickTop="1" x14ac:dyDescent="0.25">
      <c r="B29" s="63" t="s">
        <v>70</v>
      </c>
      <c r="C29" s="72" t="s">
        <v>46</v>
      </c>
      <c r="D29" s="16">
        <v>26301369.863013696</v>
      </c>
      <c r="E29" s="73">
        <f>Calculation!C49</f>
        <v>26301369.863013696</v>
      </c>
      <c r="F29" s="74">
        <f>Calculation!D49</f>
        <v>26301369.863013696</v>
      </c>
      <c r="G29" s="74">
        <f>Calculation!E49</f>
        <v>26301369.863013696</v>
      </c>
      <c r="H29" s="74">
        <f>Calculation!F49</f>
        <v>26301369.863013696</v>
      </c>
      <c r="I29" s="75">
        <f>Calculation!G49</f>
        <v>26301369.863013696</v>
      </c>
      <c r="J29" s="73">
        <f>Calculation!H49</f>
        <v>26301369.863013696</v>
      </c>
      <c r="K29" s="74">
        <f>Calculation!I49</f>
        <v>26301369.863013696</v>
      </c>
      <c r="L29" s="74">
        <f>Calculation!J49</f>
        <v>26301369.863013696</v>
      </c>
      <c r="M29" s="74">
        <f>Calculation!K49</f>
        <v>26301369.863013696</v>
      </c>
      <c r="N29" s="75">
        <f>Calculation!L49</f>
        <v>26301369.863013696</v>
      </c>
      <c r="O29" s="73">
        <f>Calculation!M49</f>
        <v>26301369.863013696</v>
      </c>
      <c r="P29" s="74">
        <f>Calculation!N49</f>
        <v>26301369.863013696</v>
      </c>
      <c r="Q29" s="74">
        <f>Calculation!O49</f>
        <v>26301369.863013696</v>
      </c>
      <c r="R29" s="74">
        <f>Calculation!P49</f>
        <v>26301369.863013696</v>
      </c>
      <c r="S29" s="75">
        <f>Calculation!Q49</f>
        <v>26301369.863013696</v>
      </c>
      <c r="T29" s="73">
        <f>Calculation!R49</f>
        <v>26301369.863013696</v>
      </c>
      <c r="U29" s="74">
        <f>Calculation!S49</f>
        <v>26301369.863013696</v>
      </c>
      <c r="V29" s="74">
        <f>Calculation!T49</f>
        <v>26301369.863013696</v>
      </c>
      <c r="W29" s="76">
        <f>Calculation!U49</f>
        <v>26301369.863013696</v>
      </c>
    </row>
    <row r="30" spans="2:24" ht="37.5" customHeight="1" thickBot="1" x14ac:dyDescent="0.3">
      <c r="B30" s="77" t="s">
        <v>71</v>
      </c>
      <c r="C30" s="78" t="s">
        <v>47</v>
      </c>
      <c r="D30" s="17">
        <v>90844926.787585899</v>
      </c>
      <c r="E30" s="18">
        <v>91759814.151728004</v>
      </c>
      <c r="F30" s="18">
        <v>91997007.172061101</v>
      </c>
      <c r="G30" s="18">
        <v>92505277.929917797</v>
      </c>
      <c r="H30" s="18">
        <v>92268084.909584701</v>
      </c>
      <c r="I30" s="19">
        <v>92369739.061156005</v>
      </c>
      <c r="J30" s="18">
        <v>92810240.384631798</v>
      </c>
      <c r="K30" s="18">
        <v>95713588.136180401</v>
      </c>
      <c r="L30" s="18">
        <v>96721741.281602859</v>
      </c>
      <c r="M30" s="18">
        <v>97729894.427025318</v>
      </c>
      <c r="N30" s="19">
        <v>98738047.572447777</v>
      </c>
      <c r="O30" s="18">
        <v>99746200.717870235</v>
      </c>
      <c r="P30" s="18">
        <v>100754353.86329293</v>
      </c>
      <c r="Q30" s="18">
        <v>101762507.00871539</v>
      </c>
      <c r="R30" s="18">
        <v>102770660.15413785</v>
      </c>
      <c r="S30" s="19">
        <v>103778813.29956031</v>
      </c>
      <c r="T30" s="18">
        <v>104786966.44498277</v>
      </c>
      <c r="U30" s="18">
        <v>105795119.59040523</v>
      </c>
      <c r="V30" s="18">
        <v>106803272.73582768</v>
      </c>
      <c r="W30" s="19">
        <v>107811425.88125014</v>
      </c>
    </row>
    <row r="31" spans="2:24" ht="21.75" customHeight="1" x14ac:dyDescent="0.25"/>
    <row r="32" spans="2:24" ht="21.75" customHeight="1" x14ac:dyDescent="0.25"/>
    <row r="33" spans="2:23" ht="22.5" customHeight="1" x14ac:dyDescent="0.25">
      <c r="B33" s="25" t="s">
        <v>78</v>
      </c>
      <c r="C33" s="79"/>
      <c r="D33" s="80" t="s">
        <v>22</v>
      </c>
    </row>
    <row r="34" spans="2:23" ht="18" thickBot="1" x14ac:dyDescent="0.3"/>
    <row r="35" spans="2:23" ht="24" customHeight="1" thickBot="1" x14ac:dyDescent="0.3">
      <c r="B35" s="35" t="s">
        <v>77</v>
      </c>
      <c r="C35" s="36" t="s">
        <v>65</v>
      </c>
      <c r="D35" s="37" t="s">
        <v>72</v>
      </c>
      <c r="E35" s="38" t="s">
        <v>73</v>
      </c>
      <c r="F35" s="39"/>
      <c r="G35" s="39"/>
      <c r="H35" s="39"/>
      <c r="I35" s="40"/>
      <c r="J35" s="38" t="s">
        <v>74</v>
      </c>
      <c r="K35" s="39"/>
      <c r="L35" s="39"/>
      <c r="M35" s="39"/>
      <c r="N35" s="40"/>
      <c r="O35" s="38" t="s">
        <v>75</v>
      </c>
      <c r="P35" s="39"/>
      <c r="Q35" s="39"/>
      <c r="R35" s="39"/>
      <c r="S35" s="40"/>
      <c r="T35" s="38" t="s">
        <v>76</v>
      </c>
      <c r="U35" s="39"/>
      <c r="V35" s="39"/>
      <c r="W35" s="40"/>
    </row>
    <row r="36" spans="2:23" ht="37.5" customHeight="1" thickTop="1" thickBot="1" x14ac:dyDescent="0.3">
      <c r="B36" s="42"/>
      <c r="C36" s="43"/>
      <c r="D36" s="44">
        <v>2021</v>
      </c>
      <c r="E36" s="45">
        <v>2022</v>
      </c>
      <c r="F36" s="46">
        <v>2023</v>
      </c>
      <c r="G36" s="46">
        <v>2024</v>
      </c>
      <c r="H36" s="46">
        <v>2025</v>
      </c>
      <c r="I36" s="47">
        <v>2026</v>
      </c>
      <c r="J36" s="45">
        <v>2027</v>
      </c>
      <c r="K36" s="46">
        <v>2028</v>
      </c>
      <c r="L36" s="46">
        <v>2029</v>
      </c>
      <c r="M36" s="46">
        <v>2030</v>
      </c>
      <c r="N36" s="47">
        <v>2031</v>
      </c>
      <c r="O36" s="45">
        <v>2032</v>
      </c>
      <c r="P36" s="46">
        <v>2033</v>
      </c>
      <c r="Q36" s="46">
        <v>2034</v>
      </c>
      <c r="R36" s="46">
        <v>2035</v>
      </c>
      <c r="S36" s="47">
        <v>2036</v>
      </c>
      <c r="T36" s="45">
        <v>2037</v>
      </c>
      <c r="U36" s="46">
        <v>2038</v>
      </c>
      <c r="V36" s="46">
        <v>2039</v>
      </c>
      <c r="W36" s="47">
        <v>2040</v>
      </c>
    </row>
    <row r="37" spans="2:23" ht="37.5" customHeight="1" thickTop="1" x14ac:dyDescent="0.25">
      <c r="B37" s="81" t="s">
        <v>80</v>
      </c>
      <c r="C37" s="82" t="s">
        <v>36</v>
      </c>
      <c r="D37" s="83">
        <f>Calculation!B13</f>
        <v>1.6767000000000001</v>
      </c>
      <c r="E37" s="84">
        <f>Calculation!C13</f>
        <v>1.6142000000000001</v>
      </c>
      <c r="F37" s="85">
        <f>Calculation!D13</f>
        <v>1.5798000000000001</v>
      </c>
      <c r="G37" s="85">
        <f>Calculation!E13</f>
        <v>1.5426</v>
      </c>
      <c r="H37" s="85">
        <f>Calculation!F13</f>
        <v>1.5158</v>
      </c>
      <c r="I37" s="86">
        <f>Calculation!G13</f>
        <v>1.4851000000000001</v>
      </c>
      <c r="J37" s="84">
        <f>Calculation!H13</f>
        <v>1.4624999999999999</v>
      </c>
      <c r="K37" s="85">
        <f>Calculation!I13</f>
        <v>1.3962000000000001</v>
      </c>
      <c r="L37" s="85">
        <f>Calculation!J13</f>
        <v>1.3543000000000001</v>
      </c>
      <c r="M37" s="85">
        <f>Calculation!K13</f>
        <v>1.3137000000000001</v>
      </c>
      <c r="N37" s="86">
        <f>Calculation!L13</f>
        <v>1.2744</v>
      </c>
      <c r="O37" s="84">
        <f>Calculation!M13</f>
        <v>1.2374000000000001</v>
      </c>
      <c r="P37" s="85">
        <f>Calculation!N13</f>
        <v>1.2034</v>
      </c>
      <c r="Q37" s="85">
        <f>Calculation!O13</f>
        <v>1.1704000000000001</v>
      </c>
      <c r="R37" s="85">
        <f>Calculation!P13</f>
        <v>1.1384000000000001</v>
      </c>
      <c r="S37" s="86">
        <f>Calculation!Q13</f>
        <v>1.1073</v>
      </c>
      <c r="T37" s="84">
        <f>Calculation!R13</f>
        <v>1.0255000000000001</v>
      </c>
      <c r="U37" s="85">
        <f>Calculation!S13</f>
        <v>0.99880000000000002</v>
      </c>
      <c r="V37" s="85">
        <f>Calculation!T13</f>
        <v>0.97289999999999999</v>
      </c>
      <c r="W37" s="86">
        <f>Calculation!U13</f>
        <v>0.94779999999999998</v>
      </c>
    </row>
    <row r="38" spans="2:23" ht="37.5" customHeight="1" x14ac:dyDescent="0.25">
      <c r="B38" s="87" t="s">
        <v>81</v>
      </c>
      <c r="C38" s="88" t="s">
        <v>37</v>
      </c>
      <c r="D38" s="89">
        <f>Calculation!B28</f>
        <v>1.6767000000000001</v>
      </c>
      <c r="E38" s="90">
        <f>Calculation!C28</f>
        <v>1.6142000000000001</v>
      </c>
      <c r="F38" s="91">
        <f>Calculation!D28</f>
        <v>1.5798000000000001</v>
      </c>
      <c r="G38" s="91">
        <f>Calculation!E28</f>
        <v>1.5426</v>
      </c>
      <c r="H38" s="91">
        <f>Calculation!F28</f>
        <v>1.5158</v>
      </c>
      <c r="I38" s="92">
        <f>Calculation!G28</f>
        <v>1.4851000000000001</v>
      </c>
      <c r="J38" s="90">
        <f>Calculation!H28</f>
        <v>1.4624999999999999</v>
      </c>
      <c r="K38" s="91">
        <f>Calculation!I28</f>
        <v>1.3962000000000001</v>
      </c>
      <c r="L38" s="91">
        <f>Calculation!J28</f>
        <v>1.3543000000000001</v>
      </c>
      <c r="M38" s="91">
        <f>Calculation!K28</f>
        <v>1.3137000000000001</v>
      </c>
      <c r="N38" s="92">
        <f>Calculation!L28</f>
        <v>1.2744</v>
      </c>
      <c r="O38" s="90">
        <f>Calculation!M28</f>
        <v>1.2374000000000001</v>
      </c>
      <c r="P38" s="91">
        <f>Calculation!N28</f>
        <v>1.2034</v>
      </c>
      <c r="Q38" s="91">
        <f>Calculation!O28</f>
        <v>1.1704000000000001</v>
      </c>
      <c r="R38" s="91">
        <f>Calculation!P28</f>
        <v>1.1384000000000001</v>
      </c>
      <c r="S38" s="92">
        <f>Calculation!Q28</f>
        <v>1.1073</v>
      </c>
      <c r="T38" s="90">
        <f>Calculation!R28</f>
        <v>1.0255000000000001</v>
      </c>
      <c r="U38" s="91">
        <f>Calculation!S28</f>
        <v>0.99880000000000002</v>
      </c>
      <c r="V38" s="91">
        <f>Calculation!T28</f>
        <v>0.97289999999999999</v>
      </c>
      <c r="W38" s="92">
        <f>Calculation!U28</f>
        <v>0.94779999999999998</v>
      </c>
    </row>
    <row r="39" spans="2:23" ht="37.5" customHeight="1" x14ac:dyDescent="0.25">
      <c r="B39" s="93" t="s">
        <v>82</v>
      </c>
      <c r="C39" s="94" t="s">
        <v>38</v>
      </c>
      <c r="D39" s="89">
        <f>Calculation!B34</f>
        <v>0.16769999999999999</v>
      </c>
      <c r="E39" s="90">
        <f>Calculation!C34</f>
        <v>0.16139999999999999</v>
      </c>
      <c r="F39" s="91">
        <f>Calculation!D34</f>
        <v>0.158</v>
      </c>
      <c r="G39" s="91">
        <f>Calculation!E34</f>
        <v>0.15429999999999999</v>
      </c>
      <c r="H39" s="91">
        <f>Calculation!F34</f>
        <v>0.15160000000000001</v>
      </c>
      <c r="I39" s="92">
        <f>Calculation!G34</f>
        <v>0.14849999999999999</v>
      </c>
      <c r="J39" s="90">
        <f>Calculation!H34</f>
        <v>0.14630000000000001</v>
      </c>
      <c r="K39" s="91">
        <f>Calculation!I34</f>
        <v>0.1396</v>
      </c>
      <c r="L39" s="91">
        <f>Calculation!J34</f>
        <v>0.13539999999999999</v>
      </c>
      <c r="M39" s="91">
        <f>Calculation!K34</f>
        <v>0.13139999999999999</v>
      </c>
      <c r="N39" s="92">
        <f>Calculation!L34</f>
        <v>0.12740000000000001</v>
      </c>
      <c r="O39" s="90">
        <f>Calculation!M34</f>
        <v>0.1237</v>
      </c>
      <c r="P39" s="91">
        <f>Calculation!N34</f>
        <v>0.1203</v>
      </c>
      <c r="Q39" s="91">
        <f>Calculation!O34</f>
        <v>0.11700000000000001</v>
      </c>
      <c r="R39" s="91">
        <f>Calculation!P34</f>
        <v>0.1138</v>
      </c>
      <c r="S39" s="92">
        <f>Calculation!Q34</f>
        <v>0.11070000000000001</v>
      </c>
      <c r="T39" s="90">
        <f>Calculation!R34</f>
        <v>0.1026</v>
      </c>
      <c r="U39" s="91">
        <f>Calculation!S34</f>
        <v>9.9900000000000003E-2</v>
      </c>
      <c r="V39" s="91">
        <f>Calculation!T34</f>
        <v>9.7299999999999998E-2</v>
      </c>
      <c r="W39" s="92">
        <f>Calculation!U34</f>
        <v>9.4799999999999995E-2</v>
      </c>
    </row>
    <row r="40" spans="2:23" ht="37.5" customHeight="1" thickBot="1" x14ac:dyDescent="0.3">
      <c r="B40" s="95" t="s">
        <v>106</v>
      </c>
      <c r="C40" s="96" t="s">
        <v>39</v>
      </c>
      <c r="D40" s="97">
        <f>Calculation!B40+$B$10</f>
        <v>1.4252</v>
      </c>
      <c r="E40" s="98">
        <f t="shared" ref="E40:W40" si="2">(D40-$B$10)+((D40-$B$10)*$B$9)+$B$10</f>
        <v>1.4252</v>
      </c>
      <c r="F40" s="99">
        <f t="shared" si="2"/>
        <v>1.4252</v>
      </c>
      <c r="G40" s="99">
        <f t="shared" si="2"/>
        <v>1.4252</v>
      </c>
      <c r="H40" s="99">
        <f t="shared" si="2"/>
        <v>1.4252</v>
      </c>
      <c r="I40" s="100">
        <f t="shared" si="2"/>
        <v>1.4252</v>
      </c>
      <c r="J40" s="98">
        <f t="shared" si="2"/>
        <v>1.4252</v>
      </c>
      <c r="K40" s="99">
        <f t="shared" si="2"/>
        <v>1.4252</v>
      </c>
      <c r="L40" s="99">
        <f t="shared" si="2"/>
        <v>1.4252</v>
      </c>
      <c r="M40" s="99">
        <f t="shared" si="2"/>
        <v>1.4252</v>
      </c>
      <c r="N40" s="100">
        <f t="shared" si="2"/>
        <v>1.4252</v>
      </c>
      <c r="O40" s="98">
        <f t="shared" si="2"/>
        <v>1.4252</v>
      </c>
      <c r="P40" s="99">
        <f t="shared" si="2"/>
        <v>1.4252</v>
      </c>
      <c r="Q40" s="99">
        <f t="shared" si="2"/>
        <v>1.4252</v>
      </c>
      <c r="R40" s="99">
        <f t="shared" si="2"/>
        <v>1.4252</v>
      </c>
      <c r="S40" s="100">
        <f t="shared" si="2"/>
        <v>1.4252</v>
      </c>
      <c r="T40" s="98">
        <f t="shared" si="2"/>
        <v>1.4252</v>
      </c>
      <c r="U40" s="99">
        <f t="shared" si="2"/>
        <v>1.4252</v>
      </c>
      <c r="V40" s="99">
        <f t="shared" si="2"/>
        <v>1.4252</v>
      </c>
      <c r="W40" s="100">
        <f t="shared" si="2"/>
        <v>1.4252</v>
      </c>
    </row>
    <row r="41" spans="2:23" ht="37.5" customHeight="1" thickTop="1" x14ac:dyDescent="0.25">
      <c r="B41" s="101" t="s">
        <v>107</v>
      </c>
      <c r="C41" s="102" t="s">
        <v>40</v>
      </c>
      <c r="D41" s="103">
        <f>Calculation!B46+$B$10</f>
        <v>1.1117999999999999</v>
      </c>
      <c r="E41" s="104">
        <f t="shared" ref="E41:W41" si="3">(D41-$B$10)+((D41-$B$10)*$B$9)+$B$10</f>
        <v>1.1117999999999999</v>
      </c>
      <c r="F41" s="105">
        <f t="shared" si="3"/>
        <v>1.1117999999999999</v>
      </c>
      <c r="G41" s="105">
        <f t="shared" si="3"/>
        <v>1.1117999999999999</v>
      </c>
      <c r="H41" s="105">
        <f t="shared" si="3"/>
        <v>1.1117999999999999</v>
      </c>
      <c r="I41" s="106">
        <f t="shared" si="3"/>
        <v>1.1117999999999999</v>
      </c>
      <c r="J41" s="104">
        <f t="shared" si="3"/>
        <v>1.1117999999999999</v>
      </c>
      <c r="K41" s="105">
        <f t="shared" si="3"/>
        <v>1.1117999999999999</v>
      </c>
      <c r="L41" s="105">
        <f t="shared" si="3"/>
        <v>1.1117999999999999</v>
      </c>
      <c r="M41" s="105">
        <f t="shared" si="3"/>
        <v>1.1117999999999999</v>
      </c>
      <c r="N41" s="106">
        <f t="shared" si="3"/>
        <v>1.1117999999999999</v>
      </c>
      <c r="O41" s="104">
        <f t="shared" si="3"/>
        <v>1.1117999999999999</v>
      </c>
      <c r="P41" s="105">
        <f t="shared" si="3"/>
        <v>1.1117999999999999</v>
      </c>
      <c r="Q41" s="105">
        <f t="shared" si="3"/>
        <v>1.1117999999999999</v>
      </c>
      <c r="R41" s="105">
        <f t="shared" si="3"/>
        <v>1.1117999999999999</v>
      </c>
      <c r="S41" s="106">
        <f t="shared" si="3"/>
        <v>1.1117999999999999</v>
      </c>
      <c r="T41" s="104">
        <f t="shared" si="3"/>
        <v>1.1117999999999999</v>
      </c>
      <c r="U41" s="105">
        <f t="shared" si="3"/>
        <v>1.1117999999999999</v>
      </c>
      <c r="V41" s="105">
        <f t="shared" si="3"/>
        <v>1.1117999999999999</v>
      </c>
      <c r="W41" s="106">
        <f t="shared" si="3"/>
        <v>1.1117999999999999</v>
      </c>
    </row>
    <row r="42" spans="2:23" ht="37.5" customHeight="1" thickBot="1" x14ac:dyDescent="0.3">
      <c r="B42" s="107" t="s">
        <v>83</v>
      </c>
      <c r="C42" s="108" t="s">
        <v>41</v>
      </c>
      <c r="D42" s="109">
        <f>Calculation!B57</f>
        <v>1.1117999999999999</v>
      </c>
      <c r="E42" s="110">
        <f>Calculation!C57</f>
        <v>1.0704</v>
      </c>
      <c r="F42" s="111">
        <f>Calculation!D57</f>
        <v>1.0476000000000001</v>
      </c>
      <c r="G42" s="111">
        <f>Calculation!E57</f>
        <v>1.0228999999999999</v>
      </c>
      <c r="H42" s="112">
        <f>Calculation!F57</f>
        <v>1.0052000000000001</v>
      </c>
      <c r="I42" s="113">
        <f>Calculation!G57</f>
        <v>0.9849</v>
      </c>
      <c r="J42" s="110">
        <f>Calculation!H57</f>
        <v>0.96989999999999998</v>
      </c>
      <c r="K42" s="111">
        <f>Calculation!I57</f>
        <v>0.92600000000000005</v>
      </c>
      <c r="L42" s="111">
        <f>Calculation!J57</f>
        <v>0.8982</v>
      </c>
      <c r="M42" s="112">
        <f>Calculation!K57</f>
        <v>0.87139999999999995</v>
      </c>
      <c r="N42" s="113">
        <f>Calculation!L57</f>
        <v>0.84540000000000004</v>
      </c>
      <c r="O42" s="110">
        <f>Calculation!M57</f>
        <v>0.82079999999999997</v>
      </c>
      <c r="P42" s="111">
        <f>Calculation!N57</f>
        <v>0.79830000000000001</v>
      </c>
      <c r="Q42" s="111">
        <f>Calculation!O57</f>
        <v>0.77639999999999998</v>
      </c>
      <c r="R42" s="112">
        <f>Calculation!P57</f>
        <v>0.75519999999999998</v>
      </c>
      <c r="S42" s="113">
        <f>Calculation!Q57</f>
        <v>0.73470000000000002</v>
      </c>
      <c r="T42" s="110">
        <f>Calculation!R57</f>
        <v>0.6804</v>
      </c>
      <c r="U42" s="111">
        <f>Calculation!S57</f>
        <v>0.66269999999999996</v>
      </c>
      <c r="V42" s="111">
        <f>Calculation!T57</f>
        <v>0.64559999999999995</v>
      </c>
      <c r="W42" s="113">
        <f>Calculation!U57</f>
        <v>0.62890000000000001</v>
      </c>
    </row>
    <row r="43" spans="2:23" ht="23.25" customHeight="1" x14ac:dyDescent="0.25"/>
    <row r="44" spans="2:23" ht="23.25" customHeight="1" x14ac:dyDescent="0.25"/>
    <row r="45" spans="2:23" ht="22.5" customHeight="1" x14ac:dyDescent="0.25">
      <c r="B45" s="25" t="s">
        <v>79</v>
      </c>
      <c r="C45" s="79"/>
      <c r="D45" s="80" t="s">
        <v>32</v>
      </c>
    </row>
    <row r="46" spans="2:23" ht="18" thickBot="1" x14ac:dyDescent="0.3"/>
    <row r="47" spans="2:23" ht="24" customHeight="1" thickBot="1" x14ac:dyDescent="0.3">
      <c r="B47" s="35" t="s">
        <v>77</v>
      </c>
      <c r="C47" s="36" t="s">
        <v>65</v>
      </c>
      <c r="D47" s="37" t="s">
        <v>72</v>
      </c>
      <c r="E47" s="38" t="s">
        <v>73</v>
      </c>
      <c r="F47" s="39"/>
      <c r="G47" s="39"/>
      <c r="H47" s="39"/>
      <c r="I47" s="40"/>
      <c r="J47" s="38" t="s">
        <v>74</v>
      </c>
      <c r="K47" s="39"/>
      <c r="L47" s="39"/>
      <c r="M47" s="39"/>
      <c r="N47" s="40"/>
      <c r="O47" s="38" t="s">
        <v>75</v>
      </c>
      <c r="P47" s="39"/>
      <c r="Q47" s="39"/>
      <c r="R47" s="39"/>
      <c r="S47" s="40"/>
      <c r="T47" s="38" t="s">
        <v>76</v>
      </c>
      <c r="U47" s="39"/>
      <c r="V47" s="39"/>
      <c r="W47" s="40"/>
    </row>
    <row r="48" spans="2:23" ht="37.5" customHeight="1" thickTop="1" thickBot="1" x14ac:dyDescent="0.3">
      <c r="B48" s="42"/>
      <c r="C48" s="43"/>
      <c r="D48" s="44">
        <v>2021</v>
      </c>
      <c r="E48" s="45">
        <v>2022</v>
      </c>
      <c r="F48" s="46">
        <v>2023</v>
      </c>
      <c r="G48" s="46">
        <v>2024</v>
      </c>
      <c r="H48" s="46">
        <v>2025</v>
      </c>
      <c r="I48" s="47">
        <v>2026</v>
      </c>
      <c r="J48" s="45">
        <v>2027</v>
      </c>
      <c r="K48" s="46">
        <v>2028</v>
      </c>
      <c r="L48" s="46">
        <v>2029</v>
      </c>
      <c r="M48" s="46">
        <v>2030</v>
      </c>
      <c r="N48" s="47">
        <v>2031</v>
      </c>
      <c r="O48" s="45">
        <v>2032</v>
      </c>
      <c r="P48" s="46">
        <v>2033</v>
      </c>
      <c r="Q48" s="46">
        <v>2034</v>
      </c>
      <c r="R48" s="46">
        <v>2035</v>
      </c>
      <c r="S48" s="47">
        <v>2036</v>
      </c>
      <c r="T48" s="45">
        <v>2037</v>
      </c>
      <c r="U48" s="46">
        <v>2038</v>
      </c>
      <c r="V48" s="46">
        <v>2039</v>
      </c>
      <c r="W48" s="47">
        <v>2040</v>
      </c>
    </row>
    <row r="49" spans="2:23" ht="37.5" customHeight="1" thickTop="1" x14ac:dyDescent="0.25">
      <c r="B49" s="81" t="s">
        <v>80</v>
      </c>
      <c r="C49" s="82" t="s">
        <v>36</v>
      </c>
      <c r="D49" s="114">
        <f>D37*1000/$B$7/365*0.901</f>
        <v>0.55185632876712332</v>
      </c>
      <c r="E49" s="115">
        <f t="shared" ref="E49:W49" si="4">E37*1000/$B$7/365*0.901</f>
        <v>0.53128555251141552</v>
      </c>
      <c r="F49" s="116">
        <f t="shared" si="4"/>
        <v>0.51996339726027407</v>
      </c>
      <c r="G49" s="116">
        <f t="shared" si="4"/>
        <v>0.50771967123287665</v>
      </c>
      <c r="H49" s="116">
        <f t="shared" si="4"/>
        <v>0.49889892237442923</v>
      </c>
      <c r="I49" s="117">
        <f t="shared" si="4"/>
        <v>0.48879455707762565</v>
      </c>
      <c r="J49" s="115">
        <f t="shared" si="4"/>
        <v>0.48135616438356166</v>
      </c>
      <c r="K49" s="116">
        <f t="shared" si="4"/>
        <v>0.4595346849315069</v>
      </c>
      <c r="L49" s="116">
        <f t="shared" si="4"/>
        <v>0.44574403652968037</v>
      </c>
      <c r="M49" s="116">
        <f t="shared" si="4"/>
        <v>0.43238126027397261</v>
      </c>
      <c r="N49" s="117">
        <f t="shared" si="4"/>
        <v>0.41944635616438364</v>
      </c>
      <c r="O49" s="115">
        <f t="shared" si="4"/>
        <v>0.40726845662100464</v>
      </c>
      <c r="P49" s="116">
        <f t="shared" si="4"/>
        <v>0.39607795433789961</v>
      </c>
      <c r="Q49" s="116">
        <f t="shared" si="4"/>
        <v>0.38521658447488588</v>
      </c>
      <c r="R49" s="116">
        <f t="shared" si="4"/>
        <v>0.37468434703196357</v>
      </c>
      <c r="S49" s="117">
        <f t="shared" si="4"/>
        <v>0.36444832876712324</v>
      </c>
      <c r="T49" s="115">
        <f t="shared" si="4"/>
        <v>0.33752529680365295</v>
      </c>
      <c r="U49" s="116">
        <f t="shared" si="4"/>
        <v>0.3287374611872147</v>
      </c>
      <c r="V49" s="116">
        <f t="shared" si="4"/>
        <v>0.32021293150684932</v>
      </c>
      <c r="W49" s="117">
        <f t="shared" si="4"/>
        <v>0.3119517077625571</v>
      </c>
    </row>
    <row r="50" spans="2:23" ht="37.5" customHeight="1" x14ac:dyDescent="0.25">
      <c r="B50" s="87" t="s">
        <v>81</v>
      </c>
      <c r="C50" s="88" t="s">
        <v>37</v>
      </c>
      <c r="D50" s="118">
        <f t="shared" ref="D50:W50" si="5">D38*1000/$B$7/365*0.901</f>
        <v>0.55185632876712332</v>
      </c>
      <c r="E50" s="119">
        <f t="shared" si="5"/>
        <v>0.53128555251141552</v>
      </c>
      <c r="F50" s="120">
        <f t="shared" si="5"/>
        <v>0.51996339726027407</v>
      </c>
      <c r="G50" s="120">
        <f t="shared" si="5"/>
        <v>0.50771967123287665</v>
      </c>
      <c r="H50" s="120">
        <f t="shared" si="5"/>
        <v>0.49889892237442923</v>
      </c>
      <c r="I50" s="121">
        <f t="shared" si="5"/>
        <v>0.48879455707762565</v>
      </c>
      <c r="J50" s="119">
        <f t="shared" si="5"/>
        <v>0.48135616438356166</v>
      </c>
      <c r="K50" s="120">
        <f t="shared" si="5"/>
        <v>0.4595346849315069</v>
      </c>
      <c r="L50" s="120">
        <f t="shared" si="5"/>
        <v>0.44574403652968037</v>
      </c>
      <c r="M50" s="120">
        <f t="shared" si="5"/>
        <v>0.43238126027397261</v>
      </c>
      <c r="N50" s="121">
        <f t="shared" si="5"/>
        <v>0.41944635616438364</v>
      </c>
      <c r="O50" s="119">
        <f t="shared" si="5"/>
        <v>0.40726845662100464</v>
      </c>
      <c r="P50" s="120">
        <f t="shared" si="5"/>
        <v>0.39607795433789961</v>
      </c>
      <c r="Q50" s="120">
        <f t="shared" si="5"/>
        <v>0.38521658447488588</v>
      </c>
      <c r="R50" s="120">
        <f t="shared" si="5"/>
        <v>0.37468434703196357</v>
      </c>
      <c r="S50" s="121">
        <f t="shared" si="5"/>
        <v>0.36444832876712324</v>
      </c>
      <c r="T50" s="119">
        <f t="shared" si="5"/>
        <v>0.33752529680365295</v>
      </c>
      <c r="U50" s="120">
        <f t="shared" si="5"/>
        <v>0.3287374611872147</v>
      </c>
      <c r="V50" s="120">
        <f t="shared" si="5"/>
        <v>0.32021293150684932</v>
      </c>
      <c r="W50" s="121">
        <f t="shared" si="5"/>
        <v>0.3119517077625571</v>
      </c>
    </row>
    <row r="51" spans="2:23" ht="37.5" customHeight="1" x14ac:dyDescent="0.25">
      <c r="B51" s="93" t="s">
        <v>82</v>
      </c>
      <c r="C51" s="94" t="s">
        <v>38</v>
      </c>
      <c r="D51" s="118">
        <f t="shared" ref="D51:W51" si="6">D39*1000/$B$7/365*0.901</f>
        <v>5.5195506849315068E-2</v>
      </c>
      <c r="E51" s="119">
        <f t="shared" si="6"/>
        <v>5.3121972602739716E-2</v>
      </c>
      <c r="F51" s="120">
        <f t="shared" si="6"/>
        <v>5.2002922374429224E-2</v>
      </c>
      <c r="G51" s="120">
        <f t="shared" si="6"/>
        <v>5.078513242009132E-2</v>
      </c>
      <c r="H51" s="120">
        <f t="shared" si="6"/>
        <v>4.9896474885844748E-2</v>
      </c>
      <c r="I51" s="121">
        <f t="shared" si="6"/>
        <v>4.8876164383561647E-2</v>
      </c>
      <c r="J51" s="119">
        <f t="shared" si="6"/>
        <v>4.8152073059360735E-2</v>
      </c>
      <c r="K51" s="120">
        <f t="shared" si="6"/>
        <v>4.5946885844748861E-2</v>
      </c>
      <c r="L51" s="120">
        <f t="shared" si="6"/>
        <v>4.4564529680365297E-2</v>
      </c>
      <c r="M51" s="120">
        <f t="shared" si="6"/>
        <v>4.3247999999999988E-2</v>
      </c>
      <c r="N51" s="121">
        <f t="shared" si="6"/>
        <v>4.1931470319634713E-2</v>
      </c>
      <c r="O51" s="119">
        <f t="shared" si="6"/>
        <v>4.0713680365296802E-2</v>
      </c>
      <c r="P51" s="120">
        <f t="shared" si="6"/>
        <v>3.9594630136986303E-2</v>
      </c>
      <c r="Q51" s="120">
        <f t="shared" si="6"/>
        <v>3.8508493150684928E-2</v>
      </c>
      <c r="R51" s="120">
        <f t="shared" si="6"/>
        <v>3.7455269406392697E-2</v>
      </c>
      <c r="S51" s="121">
        <f t="shared" si="6"/>
        <v>3.6434958904109589E-2</v>
      </c>
      <c r="T51" s="119">
        <f t="shared" si="6"/>
        <v>3.376898630136986E-2</v>
      </c>
      <c r="U51" s="120">
        <f t="shared" si="6"/>
        <v>3.2880328767123289E-2</v>
      </c>
      <c r="V51" s="120">
        <f t="shared" si="6"/>
        <v>3.2024584474885848E-2</v>
      </c>
      <c r="W51" s="121">
        <f t="shared" si="6"/>
        <v>3.120175342465753E-2</v>
      </c>
    </row>
    <row r="52" spans="2:23" ht="37.5" customHeight="1" thickBot="1" x14ac:dyDescent="0.3">
      <c r="B52" s="95" t="s">
        <v>106</v>
      </c>
      <c r="C52" s="96" t="s">
        <v>39</v>
      </c>
      <c r="D52" s="122">
        <f t="shared" ref="D52:W52" si="7">D40*1000/$B$7/365*0.901</f>
        <v>0.46907952511415529</v>
      </c>
      <c r="E52" s="123">
        <f t="shared" si="7"/>
        <v>0.46907952511415529</v>
      </c>
      <c r="F52" s="124">
        <f t="shared" si="7"/>
        <v>0.46907952511415529</v>
      </c>
      <c r="G52" s="124">
        <f t="shared" si="7"/>
        <v>0.46907952511415529</v>
      </c>
      <c r="H52" s="124">
        <f t="shared" si="7"/>
        <v>0.46907952511415529</v>
      </c>
      <c r="I52" s="125">
        <f t="shared" si="7"/>
        <v>0.46907952511415529</v>
      </c>
      <c r="J52" s="123">
        <f t="shared" si="7"/>
        <v>0.46907952511415529</v>
      </c>
      <c r="K52" s="124">
        <f t="shared" si="7"/>
        <v>0.46907952511415529</v>
      </c>
      <c r="L52" s="124">
        <f t="shared" si="7"/>
        <v>0.46907952511415529</v>
      </c>
      <c r="M52" s="124">
        <f t="shared" si="7"/>
        <v>0.46907952511415529</v>
      </c>
      <c r="N52" s="125">
        <f t="shared" si="7"/>
        <v>0.46907952511415529</v>
      </c>
      <c r="O52" s="123">
        <f t="shared" si="7"/>
        <v>0.46907952511415529</v>
      </c>
      <c r="P52" s="124">
        <f t="shared" si="7"/>
        <v>0.46907952511415529</v>
      </c>
      <c r="Q52" s="124">
        <f t="shared" si="7"/>
        <v>0.46907952511415529</v>
      </c>
      <c r="R52" s="124">
        <f t="shared" si="7"/>
        <v>0.46907952511415529</v>
      </c>
      <c r="S52" s="125">
        <f t="shared" si="7"/>
        <v>0.46907952511415529</v>
      </c>
      <c r="T52" s="123">
        <f t="shared" si="7"/>
        <v>0.46907952511415529</v>
      </c>
      <c r="U52" s="124">
        <f t="shared" si="7"/>
        <v>0.46907952511415529</v>
      </c>
      <c r="V52" s="124">
        <f t="shared" si="7"/>
        <v>0.46907952511415529</v>
      </c>
      <c r="W52" s="125">
        <f t="shared" si="7"/>
        <v>0.46907952511415529</v>
      </c>
    </row>
    <row r="53" spans="2:23" ht="37.5" customHeight="1" thickTop="1" x14ac:dyDescent="0.25">
      <c r="B53" s="101" t="s">
        <v>107</v>
      </c>
      <c r="C53" s="102" t="s">
        <v>40</v>
      </c>
      <c r="D53" s="126">
        <f t="shared" ref="D53:W53" si="8">D41*1000/$B$7/365*0.901</f>
        <v>0.3659294246575342</v>
      </c>
      <c r="E53" s="127">
        <f t="shared" si="8"/>
        <v>0.3659294246575342</v>
      </c>
      <c r="F53" s="128">
        <f t="shared" si="8"/>
        <v>0.3659294246575342</v>
      </c>
      <c r="G53" s="128">
        <f t="shared" si="8"/>
        <v>0.3659294246575342</v>
      </c>
      <c r="H53" s="128">
        <f t="shared" si="8"/>
        <v>0.3659294246575342</v>
      </c>
      <c r="I53" s="129">
        <f t="shared" si="8"/>
        <v>0.3659294246575342</v>
      </c>
      <c r="J53" s="127">
        <f t="shared" si="8"/>
        <v>0.3659294246575342</v>
      </c>
      <c r="K53" s="128">
        <f t="shared" si="8"/>
        <v>0.3659294246575342</v>
      </c>
      <c r="L53" s="128">
        <f t="shared" si="8"/>
        <v>0.3659294246575342</v>
      </c>
      <c r="M53" s="128">
        <f t="shared" si="8"/>
        <v>0.3659294246575342</v>
      </c>
      <c r="N53" s="129">
        <f t="shared" si="8"/>
        <v>0.3659294246575342</v>
      </c>
      <c r="O53" s="127">
        <f t="shared" si="8"/>
        <v>0.3659294246575342</v>
      </c>
      <c r="P53" s="128">
        <f t="shared" si="8"/>
        <v>0.3659294246575342</v>
      </c>
      <c r="Q53" s="128">
        <f t="shared" si="8"/>
        <v>0.3659294246575342</v>
      </c>
      <c r="R53" s="128">
        <f t="shared" si="8"/>
        <v>0.3659294246575342</v>
      </c>
      <c r="S53" s="129">
        <f t="shared" si="8"/>
        <v>0.3659294246575342</v>
      </c>
      <c r="T53" s="127">
        <f t="shared" si="8"/>
        <v>0.3659294246575342</v>
      </c>
      <c r="U53" s="128">
        <f t="shared" si="8"/>
        <v>0.3659294246575342</v>
      </c>
      <c r="V53" s="128">
        <f t="shared" si="8"/>
        <v>0.3659294246575342</v>
      </c>
      <c r="W53" s="129">
        <f t="shared" si="8"/>
        <v>0.3659294246575342</v>
      </c>
    </row>
    <row r="54" spans="2:23" ht="37.5" customHeight="1" thickBot="1" x14ac:dyDescent="0.3">
      <c r="B54" s="107" t="s">
        <v>83</v>
      </c>
      <c r="C54" s="108" t="s">
        <v>41</v>
      </c>
      <c r="D54" s="130">
        <f t="shared" ref="D54:W54" si="9">D42*1000/$B$7/365*0.901</f>
        <v>0.3659294246575342</v>
      </c>
      <c r="E54" s="131">
        <f t="shared" si="9"/>
        <v>0.3523033424657534</v>
      </c>
      <c r="F54" s="132">
        <f t="shared" si="9"/>
        <v>0.34479912328767126</v>
      </c>
      <c r="G54" s="132">
        <f t="shared" si="9"/>
        <v>0.3366695525114155</v>
      </c>
      <c r="H54" s="133">
        <f t="shared" si="9"/>
        <v>0.3308439086757991</v>
      </c>
      <c r="I54" s="134">
        <f t="shared" si="9"/>
        <v>0.3241625205479452</v>
      </c>
      <c r="J54" s="131">
        <f t="shared" si="9"/>
        <v>0.31922553424657535</v>
      </c>
      <c r="K54" s="132">
        <f t="shared" si="9"/>
        <v>0.30477662100456621</v>
      </c>
      <c r="L54" s="132">
        <f t="shared" si="9"/>
        <v>0.29562673972602738</v>
      </c>
      <c r="M54" s="133">
        <f t="shared" si="9"/>
        <v>0.28680599086757991</v>
      </c>
      <c r="N54" s="134">
        <f t="shared" si="9"/>
        <v>0.27824854794520554</v>
      </c>
      <c r="O54" s="131">
        <f t="shared" si="9"/>
        <v>0.27015189041095888</v>
      </c>
      <c r="P54" s="132">
        <f t="shared" si="9"/>
        <v>0.26274641095890411</v>
      </c>
      <c r="Q54" s="132">
        <f t="shared" si="9"/>
        <v>0.25553841095890406</v>
      </c>
      <c r="R54" s="133">
        <f t="shared" si="9"/>
        <v>0.24856080365296804</v>
      </c>
      <c r="S54" s="134">
        <f t="shared" si="9"/>
        <v>0.24181358904109593</v>
      </c>
      <c r="T54" s="131">
        <f t="shared" si="9"/>
        <v>0.22394169863013699</v>
      </c>
      <c r="U54" s="132">
        <f t="shared" si="9"/>
        <v>0.21811605479452051</v>
      </c>
      <c r="V54" s="132">
        <f t="shared" si="9"/>
        <v>0.21248789041095886</v>
      </c>
      <c r="W54" s="134">
        <f t="shared" si="9"/>
        <v>0.20699137899543377</v>
      </c>
    </row>
    <row r="56" spans="2:23" x14ac:dyDescent="0.25">
      <c r="D56" s="135"/>
    </row>
  </sheetData>
  <sheetProtection algorithmName="SHA-512" hashValue="MJ2ybr3Nr5h5LSvIBzwmd3pSosAltchK2LZORkDh9ShMQE+eVxyakMxgmtBob/RKEkb2O8MuN3Li+u4k+mUlaw==" saltValue="HsQ8+LMSmncOcriNtw2IQQ==" spinCount="100000" sheet="1" objects="1" scenarios="1"/>
  <mergeCells count="24">
    <mergeCell ref="B14:B15"/>
    <mergeCell ref="C14:C15"/>
    <mergeCell ref="E14:I14"/>
    <mergeCell ref="J14:N14"/>
    <mergeCell ref="O14:S14"/>
    <mergeCell ref="T14:W14"/>
    <mergeCell ref="E23:I23"/>
    <mergeCell ref="J23:N23"/>
    <mergeCell ref="O23:S23"/>
    <mergeCell ref="T23:W23"/>
    <mergeCell ref="B23:B24"/>
    <mergeCell ref="C23:C24"/>
    <mergeCell ref="E35:I35"/>
    <mergeCell ref="J35:N35"/>
    <mergeCell ref="O35:S35"/>
    <mergeCell ref="T35:W35"/>
    <mergeCell ref="B35:B36"/>
    <mergeCell ref="C35:C36"/>
    <mergeCell ref="E47:I47"/>
    <mergeCell ref="J47:N47"/>
    <mergeCell ref="O47:S47"/>
    <mergeCell ref="T47:W47"/>
    <mergeCell ref="B47:B48"/>
    <mergeCell ref="C47:C48"/>
  </mergeCells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ignoredErrors>
    <ignoredError sqref="E28:W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alculation">
    <tabColor rgb="FFECE7E0"/>
  </sheetPr>
  <dimension ref="A2:X57"/>
  <sheetViews>
    <sheetView zoomScale="80" zoomScaleNormal="80" workbookViewId="0">
      <selection activeCell="B2" sqref="B2"/>
    </sheetView>
  </sheetViews>
  <sheetFormatPr defaultColWidth="9" defaultRowHeight="13.2" x14ac:dyDescent="0.25"/>
  <cols>
    <col min="1" max="1" width="35.875" style="166" customWidth="1"/>
    <col min="2" max="21" width="16.875" style="166" customWidth="1"/>
    <col min="22" max="22" width="9" style="166"/>
    <col min="23" max="24" width="9" style="166" hidden="1" customWidth="1"/>
    <col min="25" max="16384" width="9" style="166"/>
  </cols>
  <sheetData>
    <row r="2" spans="1:24" s="138" customFormat="1" x14ac:dyDescent="0.25">
      <c r="A2" s="136" t="s">
        <v>58</v>
      </c>
      <c r="B2" s="137"/>
      <c r="C2" s="137"/>
      <c r="D2" s="137"/>
      <c r="E2" s="137"/>
      <c r="F2" s="137"/>
    </row>
    <row r="3" spans="1:24" s="138" customFormat="1" ht="13.8" thickBot="1" x14ac:dyDescent="0.3">
      <c r="A3" s="139"/>
      <c r="B3" s="139"/>
      <c r="C3" s="139"/>
      <c r="D3" s="139"/>
      <c r="E3" s="139"/>
      <c r="F3" s="139"/>
      <c r="G3" s="140"/>
      <c r="H3" s="141"/>
      <c r="I3" s="141"/>
      <c r="J3" s="141"/>
      <c r="K3" s="142"/>
    </row>
    <row r="4" spans="1:24" s="138" customFormat="1" ht="19.5" customHeight="1" thickBot="1" x14ac:dyDescent="0.3">
      <c r="A4" s="143" t="s">
        <v>31</v>
      </c>
      <c r="B4" s="144" t="s">
        <v>2</v>
      </c>
      <c r="C4" s="145" t="s">
        <v>3</v>
      </c>
      <c r="D4" s="146" t="s">
        <v>4</v>
      </c>
      <c r="E4" s="146" t="s">
        <v>5</v>
      </c>
      <c r="F4" s="146" t="s">
        <v>6</v>
      </c>
      <c r="G4" s="147" t="s">
        <v>0</v>
      </c>
      <c r="H4" s="145" t="s">
        <v>7</v>
      </c>
      <c r="I4" s="146" t="s">
        <v>8</v>
      </c>
      <c r="J4" s="146" t="s">
        <v>9</v>
      </c>
      <c r="K4" s="146" t="s">
        <v>10</v>
      </c>
      <c r="L4" s="147" t="s">
        <v>11</v>
      </c>
      <c r="M4" s="145" t="s">
        <v>1</v>
      </c>
      <c r="N4" s="146" t="s">
        <v>12</v>
      </c>
      <c r="O4" s="146" t="s">
        <v>13</v>
      </c>
      <c r="P4" s="146" t="s">
        <v>14</v>
      </c>
      <c r="Q4" s="147" t="s">
        <v>15</v>
      </c>
      <c r="R4" s="145" t="s">
        <v>16</v>
      </c>
      <c r="S4" s="146" t="s">
        <v>17</v>
      </c>
      <c r="T4" s="146" t="s">
        <v>18</v>
      </c>
      <c r="U4" s="147" t="s">
        <v>19</v>
      </c>
    </row>
    <row r="5" spans="1:24" s="138" customFormat="1" ht="45.75" customHeight="1" x14ac:dyDescent="0.25">
      <c r="A5" s="148" t="s">
        <v>84</v>
      </c>
      <c r="B5" s="149">
        <f>'Tariff Model'!D16</f>
        <v>417440147</v>
      </c>
      <c r="C5" s="150">
        <f>'Tariff Model'!E16</f>
        <v>405049390</v>
      </c>
      <c r="D5" s="151">
        <f>'Tariff Model'!F16</f>
        <v>397211939.29805738</v>
      </c>
      <c r="E5" s="151">
        <f>'Tariff Model'!G16</f>
        <v>389526138.33321321</v>
      </c>
      <c r="F5" s="151">
        <f>'Tariff Model'!H16</f>
        <v>381989052.7785241</v>
      </c>
      <c r="G5" s="152">
        <f>'Tariff Model'!I16</f>
        <v>374597805.08442581</v>
      </c>
      <c r="H5" s="150">
        <f>'Tariff Model'!J16</f>
        <v>370270706</v>
      </c>
      <c r="I5" s="151">
        <f>'Tariff Model'!K16</f>
        <v>362136214.06192255</v>
      </c>
      <c r="J5" s="151">
        <f>'Tariff Model'!L16</f>
        <v>354180429.10232979</v>
      </c>
      <c r="K5" s="151">
        <f>'Tariff Model'!M16</f>
        <v>346399425.10046929</v>
      </c>
      <c r="L5" s="152">
        <f>'Tariff Model'!N16</f>
        <v>338789362.28649551</v>
      </c>
      <c r="M5" s="150">
        <f>'Tariff Model'!O16</f>
        <v>331605318</v>
      </c>
      <c r="N5" s="151">
        <f>'Tariff Model'!P16</f>
        <v>325089082.93970895</v>
      </c>
      <c r="O5" s="151">
        <f>'Tariff Model'!Q16</f>
        <v>318700895.64299738</v>
      </c>
      <c r="P5" s="151">
        <f>'Tariff Model'!R16</f>
        <v>312438239.89772654</v>
      </c>
      <c r="Q5" s="152">
        <f>'Tariff Model'!S16</f>
        <v>306298648.93677217</v>
      </c>
      <c r="R5" s="150">
        <f>'Tariff Model'!T16</f>
        <v>285860727</v>
      </c>
      <c r="S5" s="151">
        <f>'Tariff Model'!U16</f>
        <v>280584953.34573781</v>
      </c>
      <c r="T5" s="151">
        <f>'Tariff Model'!V16</f>
        <v>275406548.04264128</v>
      </c>
      <c r="U5" s="152">
        <f>'Tariff Model'!W16</f>
        <v>270323714.08491939</v>
      </c>
    </row>
    <row r="6" spans="1:24" s="138" customFormat="1" ht="37.5" customHeight="1" x14ac:dyDescent="0.25">
      <c r="A6" s="153" t="s">
        <v>85</v>
      </c>
      <c r="B6" s="154">
        <f>B5*0.6</f>
        <v>250464088.19999999</v>
      </c>
      <c r="C6" s="155">
        <f t="shared" ref="C6:U6" si="0">C5*0.6</f>
        <v>243029634</v>
      </c>
      <c r="D6" s="156">
        <f t="shared" si="0"/>
        <v>238327163.57883441</v>
      </c>
      <c r="E6" s="156">
        <f t="shared" si="0"/>
        <v>233715682.99992791</v>
      </c>
      <c r="F6" s="156">
        <f t="shared" si="0"/>
        <v>229193431.66711447</v>
      </c>
      <c r="G6" s="157">
        <f t="shared" si="0"/>
        <v>224758683.05065548</v>
      </c>
      <c r="H6" s="155">
        <f t="shared" si="0"/>
        <v>222162423.59999999</v>
      </c>
      <c r="I6" s="156">
        <f t="shared" si="0"/>
        <v>217281728.43715352</v>
      </c>
      <c r="J6" s="156">
        <f t="shared" si="0"/>
        <v>212508257.46139786</v>
      </c>
      <c r="K6" s="156">
        <f t="shared" si="0"/>
        <v>207839655.06028157</v>
      </c>
      <c r="L6" s="157">
        <f t="shared" si="0"/>
        <v>203273617.37189731</v>
      </c>
      <c r="M6" s="155">
        <f t="shared" si="0"/>
        <v>198963190.79999998</v>
      </c>
      <c r="N6" s="156">
        <f t="shared" si="0"/>
        <v>195053449.76382536</v>
      </c>
      <c r="O6" s="156">
        <f t="shared" si="0"/>
        <v>191220537.38579842</v>
      </c>
      <c r="P6" s="156">
        <f t="shared" si="0"/>
        <v>187462943.93863592</v>
      </c>
      <c r="Q6" s="157">
        <f t="shared" si="0"/>
        <v>183779189.36206329</v>
      </c>
      <c r="R6" s="155">
        <f t="shared" si="0"/>
        <v>171516436.19999999</v>
      </c>
      <c r="S6" s="156">
        <f t="shared" si="0"/>
        <v>168350972.00744268</v>
      </c>
      <c r="T6" s="156">
        <f t="shared" si="0"/>
        <v>165243928.82558477</v>
      </c>
      <c r="U6" s="157">
        <f t="shared" si="0"/>
        <v>162194228.45095164</v>
      </c>
      <c r="W6" s="158" t="e">
        <f>'Tariff Model'!#REF!</f>
        <v>#REF!</v>
      </c>
      <c r="X6" s="159" t="s">
        <v>20</v>
      </c>
    </row>
    <row r="7" spans="1:24" s="138" customFormat="1" ht="37.5" customHeight="1" thickBot="1" x14ac:dyDescent="0.3">
      <c r="A7" s="160" t="s">
        <v>86</v>
      </c>
      <c r="B7" s="161">
        <f>B5*0.4</f>
        <v>166976058.80000001</v>
      </c>
      <c r="C7" s="162">
        <f t="shared" ref="C7:U7" si="1">C5*0.4</f>
        <v>162019756</v>
      </c>
      <c r="D7" s="163">
        <f t="shared" si="1"/>
        <v>158884775.71922296</v>
      </c>
      <c r="E7" s="163">
        <f t="shared" si="1"/>
        <v>155810455.3332853</v>
      </c>
      <c r="F7" s="163">
        <f t="shared" si="1"/>
        <v>152795621.11140963</v>
      </c>
      <c r="G7" s="164">
        <f t="shared" si="1"/>
        <v>149839122.03377032</v>
      </c>
      <c r="H7" s="162">
        <f t="shared" si="1"/>
        <v>148108282.40000001</v>
      </c>
      <c r="I7" s="163">
        <f t="shared" si="1"/>
        <v>144854485.62476903</v>
      </c>
      <c r="J7" s="163">
        <f t="shared" si="1"/>
        <v>141672171.64093193</v>
      </c>
      <c r="K7" s="163">
        <f t="shared" si="1"/>
        <v>138559770.04018772</v>
      </c>
      <c r="L7" s="164">
        <f t="shared" si="1"/>
        <v>135515744.9145982</v>
      </c>
      <c r="M7" s="162">
        <f t="shared" si="1"/>
        <v>132642127.2</v>
      </c>
      <c r="N7" s="163">
        <f t="shared" si="1"/>
        <v>130035633.17588359</v>
      </c>
      <c r="O7" s="163">
        <f t="shared" si="1"/>
        <v>127480358.25719896</v>
      </c>
      <c r="P7" s="163">
        <f t="shared" si="1"/>
        <v>124975295.95909062</v>
      </c>
      <c r="Q7" s="164">
        <f t="shared" si="1"/>
        <v>122519459.57470888</v>
      </c>
      <c r="R7" s="162">
        <f t="shared" si="1"/>
        <v>114344290.80000001</v>
      </c>
      <c r="S7" s="163">
        <f t="shared" si="1"/>
        <v>112233981.33829513</v>
      </c>
      <c r="T7" s="163">
        <f t="shared" si="1"/>
        <v>110162619.21705651</v>
      </c>
      <c r="U7" s="164">
        <f t="shared" si="1"/>
        <v>108129485.63396776</v>
      </c>
      <c r="W7" s="158" t="e">
        <f>1-W6</f>
        <v>#REF!</v>
      </c>
      <c r="X7" s="159" t="s">
        <v>21</v>
      </c>
    </row>
    <row r="9" spans="1:24" x14ac:dyDescent="0.25">
      <c r="A9" s="165"/>
    </row>
    <row r="10" spans="1:24" x14ac:dyDescent="0.25">
      <c r="A10" s="167" t="s">
        <v>87</v>
      </c>
      <c r="B10" s="168"/>
      <c r="C10" s="168"/>
      <c r="D10" s="168"/>
      <c r="H10" s="168"/>
      <c r="I10" s="168"/>
      <c r="M10" s="168"/>
      <c r="N10" s="168"/>
      <c r="R10" s="168"/>
      <c r="S10" s="168"/>
    </row>
    <row r="11" spans="1:24" ht="13.8" thickBot="1" x14ac:dyDescent="0.3"/>
    <row r="12" spans="1:24" ht="19.5" customHeight="1" thickBot="1" x14ac:dyDescent="0.3">
      <c r="B12" s="169" t="s">
        <v>2</v>
      </c>
      <c r="C12" s="170" t="s">
        <v>3</v>
      </c>
      <c r="D12" s="171" t="s">
        <v>4</v>
      </c>
      <c r="E12" s="171" t="s">
        <v>5</v>
      </c>
      <c r="F12" s="171" t="s">
        <v>6</v>
      </c>
      <c r="G12" s="172" t="s">
        <v>0</v>
      </c>
      <c r="H12" s="170" t="s">
        <v>7</v>
      </c>
      <c r="I12" s="171" t="s">
        <v>8</v>
      </c>
      <c r="J12" s="171" t="s">
        <v>9</v>
      </c>
      <c r="K12" s="171" t="s">
        <v>10</v>
      </c>
      <c r="L12" s="172" t="s">
        <v>11</v>
      </c>
      <c r="M12" s="170" t="s">
        <v>1</v>
      </c>
      <c r="N12" s="171" t="s">
        <v>12</v>
      </c>
      <c r="O12" s="171" t="s">
        <v>13</v>
      </c>
      <c r="P12" s="171" t="s">
        <v>14</v>
      </c>
      <c r="Q12" s="172" t="s">
        <v>15</v>
      </c>
      <c r="R12" s="170" t="s">
        <v>16</v>
      </c>
      <c r="S12" s="171" t="s">
        <v>17</v>
      </c>
      <c r="T12" s="171" t="s">
        <v>18</v>
      </c>
      <c r="U12" s="172" t="s">
        <v>19</v>
      </c>
    </row>
    <row r="13" spans="1:24" ht="19.5" customHeight="1" thickBot="1" x14ac:dyDescent="0.3">
      <c r="A13" s="165" t="s">
        <v>88</v>
      </c>
      <c r="B13" s="173">
        <f t="shared" ref="B13:U13" si="2">ROUND(B14*(B15/(B16+B17*B18+B19*B20+B21*B22)),4)</f>
        <v>1.6767000000000001</v>
      </c>
      <c r="C13" s="174">
        <f t="shared" si="2"/>
        <v>1.6142000000000001</v>
      </c>
      <c r="D13" s="175">
        <f t="shared" si="2"/>
        <v>1.5798000000000001</v>
      </c>
      <c r="E13" s="175">
        <f t="shared" si="2"/>
        <v>1.5426</v>
      </c>
      <c r="F13" s="175">
        <f t="shared" si="2"/>
        <v>1.5158</v>
      </c>
      <c r="G13" s="176">
        <f t="shared" si="2"/>
        <v>1.4851000000000001</v>
      </c>
      <c r="H13" s="174">
        <f t="shared" si="2"/>
        <v>1.4624999999999999</v>
      </c>
      <c r="I13" s="175">
        <f t="shared" si="2"/>
        <v>1.3962000000000001</v>
      </c>
      <c r="J13" s="175">
        <f t="shared" si="2"/>
        <v>1.3543000000000001</v>
      </c>
      <c r="K13" s="175">
        <f t="shared" si="2"/>
        <v>1.3137000000000001</v>
      </c>
      <c r="L13" s="176">
        <f t="shared" si="2"/>
        <v>1.2744</v>
      </c>
      <c r="M13" s="174">
        <f t="shared" si="2"/>
        <v>1.2374000000000001</v>
      </c>
      <c r="N13" s="175">
        <f t="shared" si="2"/>
        <v>1.2034</v>
      </c>
      <c r="O13" s="175">
        <f t="shared" si="2"/>
        <v>1.1704000000000001</v>
      </c>
      <c r="P13" s="175">
        <f t="shared" si="2"/>
        <v>1.1384000000000001</v>
      </c>
      <c r="Q13" s="176">
        <f t="shared" si="2"/>
        <v>1.1073</v>
      </c>
      <c r="R13" s="174">
        <f t="shared" si="2"/>
        <v>1.0255000000000001</v>
      </c>
      <c r="S13" s="175">
        <f t="shared" si="2"/>
        <v>0.99880000000000002</v>
      </c>
      <c r="T13" s="175">
        <f t="shared" si="2"/>
        <v>0.97289999999999999</v>
      </c>
      <c r="U13" s="176">
        <f t="shared" si="2"/>
        <v>0.94779999999999998</v>
      </c>
    </row>
    <row r="14" spans="1:24" ht="19.5" customHeight="1" thickTop="1" x14ac:dyDescent="0.25">
      <c r="A14" s="166" t="s">
        <v>23</v>
      </c>
      <c r="B14" s="177">
        <v>0.78</v>
      </c>
      <c r="C14" s="178">
        <f>B14</f>
        <v>0.78</v>
      </c>
      <c r="D14" s="179">
        <f t="shared" ref="D14:U14" si="3">C14</f>
        <v>0.78</v>
      </c>
      <c r="E14" s="179">
        <f t="shared" si="3"/>
        <v>0.78</v>
      </c>
      <c r="F14" s="179">
        <f t="shared" si="3"/>
        <v>0.78</v>
      </c>
      <c r="G14" s="180">
        <f t="shared" si="3"/>
        <v>0.78</v>
      </c>
      <c r="H14" s="181">
        <f t="shared" si="3"/>
        <v>0.78</v>
      </c>
      <c r="I14" s="179">
        <f t="shared" si="3"/>
        <v>0.78</v>
      </c>
      <c r="J14" s="179">
        <f t="shared" si="3"/>
        <v>0.78</v>
      </c>
      <c r="K14" s="179">
        <f t="shared" si="3"/>
        <v>0.78</v>
      </c>
      <c r="L14" s="180">
        <f t="shared" si="3"/>
        <v>0.78</v>
      </c>
      <c r="M14" s="181">
        <f t="shared" si="3"/>
        <v>0.78</v>
      </c>
      <c r="N14" s="179">
        <f t="shared" si="3"/>
        <v>0.78</v>
      </c>
      <c r="O14" s="179">
        <f t="shared" si="3"/>
        <v>0.78</v>
      </c>
      <c r="P14" s="179">
        <f t="shared" si="3"/>
        <v>0.78</v>
      </c>
      <c r="Q14" s="180">
        <f t="shared" si="3"/>
        <v>0.78</v>
      </c>
      <c r="R14" s="181">
        <f t="shared" si="3"/>
        <v>0.78</v>
      </c>
      <c r="S14" s="179">
        <f t="shared" si="3"/>
        <v>0.78</v>
      </c>
      <c r="T14" s="179">
        <f t="shared" si="3"/>
        <v>0.78</v>
      </c>
      <c r="U14" s="180">
        <f t="shared" si="3"/>
        <v>0.78</v>
      </c>
    </row>
    <row r="15" spans="1:24" ht="19.5" customHeight="1" x14ac:dyDescent="0.25">
      <c r="A15" s="166" t="s">
        <v>24</v>
      </c>
      <c r="B15" s="182">
        <f t="shared" ref="B15:U15" si="4">B6</f>
        <v>250464088.19999999</v>
      </c>
      <c r="C15" s="183">
        <f t="shared" si="4"/>
        <v>243029634</v>
      </c>
      <c r="D15" s="184">
        <f t="shared" si="4"/>
        <v>238327163.57883441</v>
      </c>
      <c r="E15" s="184">
        <f t="shared" si="4"/>
        <v>233715682.99992791</v>
      </c>
      <c r="F15" s="184">
        <f t="shared" si="4"/>
        <v>229193431.66711447</v>
      </c>
      <c r="G15" s="185">
        <f t="shared" si="4"/>
        <v>224758683.05065548</v>
      </c>
      <c r="H15" s="183">
        <f t="shared" si="4"/>
        <v>222162423.59999999</v>
      </c>
      <c r="I15" s="184">
        <f t="shared" si="4"/>
        <v>217281728.43715352</v>
      </c>
      <c r="J15" s="184">
        <f t="shared" si="4"/>
        <v>212508257.46139786</v>
      </c>
      <c r="K15" s="184">
        <f t="shared" si="4"/>
        <v>207839655.06028157</v>
      </c>
      <c r="L15" s="185">
        <f t="shared" si="4"/>
        <v>203273617.37189731</v>
      </c>
      <c r="M15" s="183">
        <f t="shared" si="4"/>
        <v>198963190.79999998</v>
      </c>
      <c r="N15" s="184">
        <f t="shared" si="4"/>
        <v>195053449.76382536</v>
      </c>
      <c r="O15" s="184">
        <f t="shared" si="4"/>
        <v>191220537.38579842</v>
      </c>
      <c r="P15" s="184">
        <f t="shared" si="4"/>
        <v>187462943.93863592</v>
      </c>
      <c r="Q15" s="185">
        <f t="shared" si="4"/>
        <v>183779189.36206329</v>
      </c>
      <c r="R15" s="183">
        <f t="shared" si="4"/>
        <v>171516436.19999999</v>
      </c>
      <c r="S15" s="184">
        <f t="shared" si="4"/>
        <v>168350972.00744268</v>
      </c>
      <c r="T15" s="184">
        <f t="shared" si="4"/>
        <v>165243928.82558477</v>
      </c>
      <c r="U15" s="185">
        <f t="shared" si="4"/>
        <v>162194228.45095164</v>
      </c>
    </row>
    <row r="16" spans="1:24" ht="19.5" customHeight="1" x14ac:dyDescent="0.25">
      <c r="A16" s="166" t="s">
        <v>89</v>
      </c>
      <c r="B16" s="186">
        <f>'Tariff Model'!D25</f>
        <v>57771691.856079057</v>
      </c>
      <c r="C16" s="187">
        <f>'Tariff Model'!E25</f>
        <v>58198613.896849453</v>
      </c>
      <c r="D16" s="188">
        <f>'Tariff Model'!F25</f>
        <v>57673607.378335357</v>
      </c>
      <c r="E16" s="188">
        <f>'Tariff Model'!G25</f>
        <v>58579281.857854664</v>
      </c>
      <c r="F16" s="188">
        <f>'Tariff Model'!H25</f>
        <v>58877710.490547955</v>
      </c>
      <c r="G16" s="189">
        <f>'Tariff Model'!I25</f>
        <v>62845096.667860568</v>
      </c>
      <c r="H16" s="187">
        <f>'Tariff Model'!J25</f>
        <v>65587812.70516856</v>
      </c>
      <c r="I16" s="188">
        <f>'Tariff Model'!K25</f>
        <v>71835720.045155317</v>
      </c>
      <c r="J16" s="188">
        <f>'Tariff Model'!L25</f>
        <v>75927846.560364038</v>
      </c>
      <c r="K16" s="188">
        <f>'Tariff Model'!M25</f>
        <v>80019973.075573713</v>
      </c>
      <c r="L16" s="189">
        <f>'Tariff Model'!N25</f>
        <v>84112099.590782434</v>
      </c>
      <c r="M16" s="187">
        <f>'Tariff Model'!O25</f>
        <v>86595515.786363393</v>
      </c>
      <c r="N16" s="188">
        <f>'Tariff Model'!P25</f>
        <v>87603668.93178609</v>
      </c>
      <c r="O16" s="188">
        <f>'Tariff Model'!Q25</f>
        <v>88611822.077208549</v>
      </c>
      <c r="P16" s="188">
        <f>'Tariff Model'!R25</f>
        <v>89619975.222631007</v>
      </c>
      <c r="Q16" s="189">
        <f>'Tariff Model'!S25</f>
        <v>90628128.368053466</v>
      </c>
      <c r="R16" s="187">
        <f>'Tariff Model'!T25</f>
        <v>91636281.513475925</v>
      </c>
      <c r="S16" s="188">
        <f>'Tariff Model'!U25</f>
        <v>92644434.658898383</v>
      </c>
      <c r="T16" s="188">
        <f>'Tariff Model'!V25</f>
        <v>93652587.804320842</v>
      </c>
      <c r="U16" s="189">
        <f>'Tariff Model'!W25</f>
        <v>94660740.949743301</v>
      </c>
    </row>
    <row r="17" spans="1:21" ht="19.5" customHeight="1" x14ac:dyDescent="0.25">
      <c r="A17" s="166" t="s">
        <v>25</v>
      </c>
      <c r="B17" s="190">
        <v>1</v>
      </c>
      <c r="C17" s="191">
        <f t="shared" ref="C17:O22" si="5">B17</f>
        <v>1</v>
      </c>
      <c r="D17" s="192">
        <f t="shared" si="5"/>
        <v>1</v>
      </c>
      <c r="E17" s="192">
        <f t="shared" si="5"/>
        <v>1</v>
      </c>
      <c r="F17" s="192">
        <f t="shared" si="5"/>
        <v>1</v>
      </c>
      <c r="G17" s="193">
        <f t="shared" si="5"/>
        <v>1</v>
      </c>
      <c r="H17" s="191">
        <f t="shared" si="5"/>
        <v>1</v>
      </c>
      <c r="I17" s="192">
        <f t="shared" si="5"/>
        <v>1</v>
      </c>
      <c r="J17" s="192">
        <f t="shared" si="5"/>
        <v>1</v>
      </c>
      <c r="K17" s="192">
        <f t="shared" si="5"/>
        <v>1</v>
      </c>
      <c r="L17" s="193">
        <f t="shared" si="5"/>
        <v>1</v>
      </c>
      <c r="M17" s="191">
        <f t="shared" si="5"/>
        <v>1</v>
      </c>
      <c r="N17" s="192">
        <f t="shared" si="5"/>
        <v>1</v>
      </c>
      <c r="O17" s="192">
        <f t="shared" si="5"/>
        <v>1</v>
      </c>
      <c r="P17" s="192">
        <f t="shared" ref="P17:U17" si="6">O17</f>
        <v>1</v>
      </c>
      <c r="Q17" s="193">
        <f t="shared" si="6"/>
        <v>1</v>
      </c>
      <c r="R17" s="191">
        <f t="shared" si="6"/>
        <v>1</v>
      </c>
      <c r="S17" s="192">
        <f t="shared" si="6"/>
        <v>1</v>
      </c>
      <c r="T17" s="192">
        <f t="shared" si="6"/>
        <v>1</v>
      </c>
      <c r="U17" s="193">
        <f t="shared" si="6"/>
        <v>1</v>
      </c>
    </row>
    <row r="18" spans="1:21" ht="19.5" customHeight="1" x14ac:dyDescent="0.25">
      <c r="A18" s="166" t="s">
        <v>90</v>
      </c>
      <c r="B18" s="186">
        <f>'Tariff Model'!D26</f>
        <v>19922550</v>
      </c>
      <c r="C18" s="187">
        <f>'Tariff Model'!E26</f>
        <v>20410515.323371701</v>
      </c>
      <c r="D18" s="188">
        <f>'Tariff Model'!F26</f>
        <v>21172714.862218902</v>
      </c>
      <c r="E18" s="188">
        <f>'Tariff Model'!G26</f>
        <v>20775311.140556298</v>
      </c>
      <c r="F18" s="188">
        <f>'Tariff Model'!H26</f>
        <v>20239689.4875299</v>
      </c>
      <c r="G18" s="189">
        <f>'Tariff Model'!I26</f>
        <v>16373957.4617886</v>
      </c>
      <c r="H18" s="187">
        <f>'Tariff Model'!J26</f>
        <v>14071742.747956401</v>
      </c>
      <c r="I18" s="188">
        <f>'Tariff Model'!K26</f>
        <v>10727183.159518242</v>
      </c>
      <c r="J18" s="188">
        <f>'Tariff Model'!L26</f>
        <v>7643209.7897319794</v>
      </c>
      <c r="K18" s="188">
        <f>'Tariff Model'!M26</f>
        <v>4559236.4199447632</v>
      </c>
      <c r="L18" s="189">
        <f>'Tariff Model'!N26</f>
        <v>1475263.0501585007</v>
      </c>
      <c r="M18" s="187">
        <f>'Tariff Model'!O26</f>
        <v>0</v>
      </c>
      <c r="N18" s="188">
        <f>'Tariff Model'!P26</f>
        <v>0</v>
      </c>
      <c r="O18" s="188">
        <f>'Tariff Model'!Q26</f>
        <v>0</v>
      </c>
      <c r="P18" s="188">
        <f>'Tariff Model'!R26</f>
        <v>0</v>
      </c>
      <c r="Q18" s="189">
        <f>'Tariff Model'!S26</f>
        <v>0</v>
      </c>
      <c r="R18" s="187">
        <f>'Tariff Model'!T26</f>
        <v>0</v>
      </c>
      <c r="S18" s="188">
        <f>'Tariff Model'!U26</f>
        <v>0</v>
      </c>
      <c r="T18" s="188">
        <f>'Tariff Model'!V26</f>
        <v>0</v>
      </c>
      <c r="U18" s="189">
        <f>'Tariff Model'!W26</f>
        <v>0</v>
      </c>
    </row>
    <row r="19" spans="1:21" ht="19.5" customHeight="1" x14ac:dyDescent="0.25">
      <c r="A19" s="166" t="s">
        <v>26</v>
      </c>
      <c r="B19" s="190">
        <v>0.1</v>
      </c>
      <c r="C19" s="191">
        <f t="shared" si="5"/>
        <v>0.1</v>
      </c>
      <c r="D19" s="192">
        <f t="shared" si="5"/>
        <v>0.1</v>
      </c>
      <c r="E19" s="192">
        <f t="shared" si="5"/>
        <v>0.1</v>
      </c>
      <c r="F19" s="192">
        <f t="shared" si="5"/>
        <v>0.1</v>
      </c>
      <c r="G19" s="193">
        <f t="shared" si="5"/>
        <v>0.1</v>
      </c>
      <c r="H19" s="191">
        <f t="shared" si="5"/>
        <v>0.1</v>
      </c>
      <c r="I19" s="192">
        <f t="shared" si="5"/>
        <v>0.1</v>
      </c>
      <c r="J19" s="192">
        <f t="shared" si="5"/>
        <v>0.1</v>
      </c>
      <c r="K19" s="192">
        <f t="shared" si="5"/>
        <v>0.1</v>
      </c>
      <c r="L19" s="193">
        <f t="shared" si="5"/>
        <v>0.1</v>
      </c>
      <c r="M19" s="191">
        <f t="shared" si="5"/>
        <v>0.1</v>
      </c>
      <c r="N19" s="192">
        <f t="shared" si="5"/>
        <v>0.1</v>
      </c>
      <c r="O19" s="192">
        <f t="shared" si="5"/>
        <v>0.1</v>
      </c>
      <c r="P19" s="192">
        <f t="shared" ref="P19:U19" si="7">O19</f>
        <v>0.1</v>
      </c>
      <c r="Q19" s="193">
        <f t="shared" si="7"/>
        <v>0.1</v>
      </c>
      <c r="R19" s="191">
        <f t="shared" si="7"/>
        <v>0.1</v>
      </c>
      <c r="S19" s="192">
        <f t="shared" si="7"/>
        <v>0.1</v>
      </c>
      <c r="T19" s="192">
        <f t="shared" si="7"/>
        <v>0.1</v>
      </c>
      <c r="U19" s="193">
        <f t="shared" si="7"/>
        <v>0.1</v>
      </c>
    </row>
    <row r="20" spans="1:21" ht="19.5" customHeight="1" thickBot="1" x14ac:dyDescent="0.3">
      <c r="A20" s="166" t="s">
        <v>91</v>
      </c>
      <c r="B20" s="194">
        <f>'Tariff Model'!D27</f>
        <v>52902040</v>
      </c>
      <c r="C20" s="195">
        <f>'Tariff Model'!E27</f>
        <v>52902040</v>
      </c>
      <c r="D20" s="196">
        <f>'Tariff Model'!F27</f>
        <v>52902040</v>
      </c>
      <c r="E20" s="196">
        <f>'Tariff Model'!G27</f>
        <v>52902040</v>
      </c>
      <c r="F20" s="196">
        <f>'Tariff Model'!H27</f>
        <v>52902040</v>
      </c>
      <c r="G20" s="197">
        <f>'Tariff Model'!I27</f>
        <v>52902040</v>
      </c>
      <c r="H20" s="195">
        <f>'Tariff Model'!J27</f>
        <v>52902040</v>
      </c>
      <c r="I20" s="196">
        <f>'Tariff Model'!K27</f>
        <v>52902040</v>
      </c>
      <c r="J20" s="196">
        <f>'Tariff Model'!L27</f>
        <v>52902040</v>
      </c>
      <c r="K20" s="196">
        <f>'Tariff Model'!M27</f>
        <v>52902040</v>
      </c>
      <c r="L20" s="197">
        <f>'Tariff Model'!N27</f>
        <v>52902040</v>
      </c>
      <c r="M20" s="195">
        <f>'Tariff Model'!O27</f>
        <v>52902040</v>
      </c>
      <c r="N20" s="196">
        <f>'Tariff Model'!P27</f>
        <v>52902040</v>
      </c>
      <c r="O20" s="196">
        <f>'Tariff Model'!Q27</f>
        <v>52902040</v>
      </c>
      <c r="P20" s="196">
        <f>'Tariff Model'!R27</f>
        <v>52902040</v>
      </c>
      <c r="Q20" s="197">
        <f>'Tariff Model'!S27</f>
        <v>52902040</v>
      </c>
      <c r="R20" s="195">
        <f>'Tariff Model'!T27</f>
        <v>52902040</v>
      </c>
      <c r="S20" s="196">
        <f>'Tariff Model'!U27</f>
        <v>52902040</v>
      </c>
      <c r="T20" s="196">
        <f>'Tariff Model'!V27</f>
        <v>52902040</v>
      </c>
      <c r="U20" s="197">
        <f>'Tariff Model'!W27</f>
        <v>52902040</v>
      </c>
    </row>
    <row r="21" spans="1:21" ht="19.5" customHeight="1" x14ac:dyDescent="0.25">
      <c r="A21" s="166" t="s">
        <v>27</v>
      </c>
      <c r="B21" s="190">
        <v>0.85</v>
      </c>
      <c r="C21" s="191">
        <f t="shared" si="5"/>
        <v>0.85</v>
      </c>
      <c r="D21" s="192">
        <f t="shared" si="5"/>
        <v>0.85</v>
      </c>
      <c r="E21" s="192">
        <f t="shared" si="5"/>
        <v>0.85</v>
      </c>
      <c r="F21" s="192">
        <f t="shared" si="5"/>
        <v>0.85</v>
      </c>
      <c r="G21" s="193">
        <f t="shared" si="5"/>
        <v>0.85</v>
      </c>
      <c r="H21" s="191">
        <f t="shared" si="5"/>
        <v>0.85</v>
      </c>
      <c r="I21" s="192">
        <f t="shared" si="5"/>
        <v>0.85</v>
      </c>
      <c r="J21" s="192">
        <f t="shared" si="5"/>
        <v>0.85</v>
      </c>
      <c r="K21" s="192">
        <f t="shared" si="5"/>
        <v>0.85</v>
      </c>
      <c r="L21" s="193">
        <f t="shared" si="5"/>
        <v>0.85</v>
      </c>
      <c r="M21" s="191">
        <f t="shared" si="5"/>
        <v>0.85</v>
      </c>
      <c r="N21" s="192">
        <f t="shared" si="5"/>
        <v>0.85</v>
      </c>
      <c r="O21" s="192">
        <f t="shared" si="5"/>
        <v>0.85</v>
      </c>
      <c r="P21" s="192">
        <f t="shared" ref="P21:U22" si="8">O21</f>
        <v>0.85</v>
      </c>
      <c r="Q21" s="193">
        <f t="shared" si="8"/>
        <v>0.85</v>
      </c>
      <c r="R21" s="191">
        <f t="shared" si="8"/>
        <v>0.85</v>
      </c>
      <c r="S21" s="192">
        <f t="shared" si="8"/>
        <v>0.85</v>
      </c>
      <c r="T21" s="192">
        <f t="shared" si="8"/>
        <v>0.85</v>
      </c>
      <c r="U21" s="193">
        <f t="shared" si="8"/>
        <v>0.85</v>
      </c>
    </row>
    <row r="22" spans="1:21" ht="19.5" customHeight="1" thickBot="1" x14ac:dyDescent="0.3">
      <c r="A22" s="166" t="s">
        <v>92</v>
      </c>
      <c r="B22" s="194">
        <f>'Tariff Model'!D28</f>
        <v>39452054.794520542</v>
      </c>
      <c r="C22" s="195">
        <f>B22</f>
        <v>39452054.794520542</v>
      </c>
      <c r="D22" s="196">
        <f t="shared" si="5"/>
        <v>39452054.794520542</v>
      </c>
      <c r="E22" s="196">
        <f t="shared" si="5"/>
        <v>39452054.794520542</v>
      </c>
      <c r="F22" s="196">
        <f t="shared" si="5"/>
        <v>39452054.794520542</v>
      </c>
      <c r="G22" s="197">
        <f t="shared" si="5"/>
        <v>39452054.794520542</v>
      </c>
      <c r="H22" s="195">
        <f t="shared" si="5"/>
        <v>39452054.794520542</v>
      </c>
      <c r="I22" s="196">
        <f t="shared" si="5"/>
        <v>39452054.794520542</v>
      </c>
      <c r="J22" s="196">
        <f t="shared" si="5"/>
        <v>39452054.794520542</v>
      </c>
      <c r="K22" s="196">
        <f t="shared" si="5"/>
        <v>39452054.794520542</v>
      </c>
      <c r="L22" s="197">
        <f t="shared" si="5"/>
        <v>39452054.794520542</v>
      </c>
      <c r="M22" s="195">
        <f t="shared" si="5"/>
        <v>39452054.794520542</v>
      </c>
      <c r="N22" s="196">
        <f t="shared" si="5"/>
        <v>39452054.794520542</v>
      </c>
      <c r="O22" s="196">
        <f t="shared" si="5"/>
        <v>39452054.794520542</v>
      </c>
      <c r="P22" s="196">
        <f t="shared" si="8"/>
        <v>39452054.794520542</v>
      </c>
      <c r="Q22" s="197">
        <f t="shared" si="8"/>
        <v>39452054.794520542</v>
      </c>
      <c r="R22" s="195">
        <f t="shared" si="8"/>
        <v>39452054.794520542</v>
      </c>
      <c r="S22" s="196">
        <f t="shared" si="8"/>
        <v>39452054.794520542</v>
      </c>
      <c r="T22" s="196">
        <f t="shared" si="8"/>
        <v>39452054.794520542</v>
      </c>
      <c r="U22" s="197">
        <f t="shared" si="8"/>
        <v>39452054.794520542</v>
      </c>
    </row>
    <row r="25" spans="1:21" x14ac:dyDescent="0.25">
      <c r="A25" s="167" t="s">
        <v>100</v>
      </c>
      <c r="B25" s="168"/>
      <c r="C25" s="168"/>
      <c r="H25" s="168"/>
      <c r="M25" s="168"/>
      <c r="R25" s="168"/>
    </row>
    <row r="26" spans="1:21" ht="13.8" thickBot="1" x14ac:dyDescent="0.3"/>
    <row r="27" spans="1:21" ht="19.5" customHeight="1" thickBot="1" x14ac:dyDescent="0.3">
      <c r="B27" s="198" t="s">
        <v>2</v>
      </c>
      <c r="C27" s="199" t="s">
        <v>3</v>
      </c>
      <c r="D27" s="200" t="s">
        <v>4</v>
      </c>
      <c r="E27" s="200" t="s">
        <v>5</v>
      </c>
      <c r="F27" s="200" t="s">
        <v>6</v>
      </c>
      <c r="G27" s="201" t="s">
        <v>0</v>
      </c>
      <c r="H27" s="199" t="s">
        <v>7</v>
      </c>
      <c r="I27" s="200" t="s">
        <v>8</v>
      </c>
      <c r="J27" s="200" t="s">
        <v>9</v>
      </c>
      <c r="K27" s="200" t="s">
        <v>10</v>
      </c>
      <c r="L27" s="201" t="s">
        <v>11</v>
      </c>
      <c r="M27" s="199" t="s">
        <v>1</v>
      </c>
      <c r="N27" s="200" t="s">
        <v>12</v>
      </c>
      <c r="O27" s="200" t="s">
        <v>13</v>
      </c>
      <c r="P27" s="200" t="s">
        <v>14</v>
      </c>
      <c r="Q27" s="201" t="s">
        <v>15</v>
      </c>
      <c r="R27" s="199" t="s">
        <v>16</v>
      </c>
      <c r="S27" s="200" t="s">
        <v>17</v>
      </c>
      <c r="T27" s="200" t="s">
        <v>18</v>
      </c>
      <c r="U27" s="201" t="s">
        <v>19</v>
      </c>
    </row>
    <row r="28" spans="1:21" ht="19.5" customHeight="1" thickBot="1" x14ac:dyDescent="0.3">
      <c r="A28" s="165" t="s">
        <v>93</v>
      </c>
      <c r="B28" s="202">
        <f t="shared" ref="B28:U28" si="9">ROUND(B13*B17,4)</f>
        <v>1.6767000000000001</v>
      </c>
      <c r="C28" s="203">
        <f t="shared" si="9"/>
        <v>1.6142000000000001</v>
      </c>
      <c r="D28" s="204">
        <f t="shared" si="9"/>
        <v>1.5798000000000001</v>
      </c>
      <c r="E28" s="204">
        <f t="shared" si="9"/>
        <v>1.5426</v>
      </c>
      <c r="F28" s="204">
        <f t="shared" si="9"/>
        <v>1.5158</v>
      </c>
      <c r="G28" s="205">
        <f t="shared" si="9"/>
        <v>1.4851000000000001</v>
      </c>
      <c r="H28" s="203">
        <f t="shared" si="9"/>
        <v>1.4624999999999999</v>
      </c>
      <c r="I28" s="204">
        <f t="shared" si="9"/>
        <v>1.3962000000000001</v>
      </c>
      <c r="J28" s="204">
        <f t="shared" si="9"/>
        <v>1.3543000000000001</v>
      </c>
      <c r="K28" s="204">
        <f t="shared" si="9"/>
        <v>1.3137000000000001</v>
      </c>
      <c r="L28" s="205">
        <f t="shared" si="9"/>
        <v>1.2744</v>
      </c>
      <c r="M28" s="203">
        <f t="shared" si="9"/>
        <v>1.2374000000000001</v>
      </c>
      <c r="N28" s="204">
        <f t="shared" si="9"/>
        <v>1.2034</v>
      </c>
      <c r="O28" s="204">
        <f t="shared" si="9"/>
        <v>1.1704000000000001</v>
      </c>
      <c r="P28" s="204">
        <f t="shared" si="9"/>
        <v>1.1384000000000001</v>
      </c>
      <c r="Q28" s="205">
        <f t="shared" si="9"/>
        <v>1.1073</v>
      </c>
      <c r="R28" s="203">
        <f t="shared" si="9"/>
        <v>1.0255000000000001</v>
      </c>
      <c r="S28" s="204">
        <f t="shared" si="9"/>
        <v>0.99880000000000002</v>
      </c>
      <c r="T28" s="204">
        <f t="shared" si="9"/>
        <v>0.97289999999999999</v>
      </c>
      <c r="U28" s="205">
        <f t="shared" si="9"/>
        <v>0.94779999999999998</v>
      </c>
    </row>
    <row r="29" spans="1:21" s="207" customFormat="1" x14ac:dyDescent="0.25">
      <c r="A29" s="206"/>
    </row>
    <row r="31" spans="1:21" x14ac:dyDescent="0.25">
      <c r="A31" s="167" t="s">
        <v>101</v>
      </c>
      <c r="B31" s="168"/>
      <c r="C31" s="168"/>
      <c r="D31" s="168"/>
      <c r="H31" s="168"/>
      <c r="I31" s="168"/>
      <c r="M31" s="168"/>
      <c r="N31" s="168"/>
      <c r="R31" s="168"/>
      <c r="S31" s="168"/>
    </row>
    <row r="32" spans="1:21" ht="13.8" thickBot="1" x14ac:dyDescent="0.3"/>
    <row r="33" spans="1:21" s="207" customFormat="1" ht="19.5" customHeight="1" thickBot="1" x14ac:dyDescent="0.3">
      <c r="A33" s="206"/>
      <c r="B33" s="198" t="s">
        <v>2</v>
      </c>
      <c r="C33" s="199" t="s">
        <v>3</v>
      </c>
      <c r="D33" s="200" t="s">
        <v>4</v>
      </c>
      <c r="E33" s="200" t="s">
        <v>5</v>
      </c>
      <c r="F33" s="200" t="s">
        <v>6</v>
      </c>
      <c r="G33" s="201" t="s">
        <v>0</v>
      </c>
      <c r="H33" s="199" t="s">
        <v>7</v>
      </c>
      <c r="I33" s="200" t="s">
        <v>8</v>
      </c>
      <c r="J33" s="200" t="s">
        <v>9</v>
      </c>
      <c r="K33" s="200" t="s">
        <v>10</v>
      </c>
      <c r="L33" s="201" t="s">
        <v>11</v>
      </c>
      <c r="M33" s="199" t="s">
        <v>1</v>
      </c>
      <c r="N33" s="200" t="s">
        <v>12</v>
      </c>
      <c r="O33" s="200" t="s">
        <v>13</v>
      </c>
      <c r="P33" s="200" t="s">
        <v>14</v>
      </c>
      <c r="Q33" s="201" t="s">
        <v>15</v>
      </c>
      <c r="R33" s="199" t="s">
        <v>16</v>
      </c>
      <c r="S33" s="200" t="s">
        <v>17</v>
      </c>
      <c r="T33" s="200" t="s">
        <v>18</v>
      </c>
      <c r="U33" s="201" t="s">
        <v>19</v>
      </c>
    </row>
    <row r="34" spans="1:21" ht="19.5" customHeight="1" thickBot="1" x14ac:dyDescent="0.3">
      <c r="A34" s="165" t="s">
        <v>94</v>
      </c>
      <c r="B34" s="208">
        <f t="shared" ref="B34:U34" si="10">ROUND(B13*B19,4)</f>
        <v>0.16769999999999999</v>
      </c>
      <c r="C34" s="209">
        <f t="shared" si="10"/>
        <v>0.16139999999999999</v>
      </c>
      <c r="D34" s="210">
        <f t="shared" si="10"/>
        <v>0.158</v>
      </c>
      <c r="E34" s="210">
        <f t="shared" si="10"/>
        <v>0.15429999999999999</v>
      </c>
      <c r="F34" s="210">
        <f t="shared" si="10"/>
        <v>0.15160000000000001</v>
      </c>
      <c r="G34" s="211">
        <f t="shared" si="10"/>
        <v>0.14849999999999999</v>
      </c>
      <c r="H34" s="209">
        <f t="shared" si="10"/>
        <v>0.14630000000000001</v>
      </c>
      <c r="I34" s="210">
        <f t="shared" si="10"/>
        <v>0.1396</v>
      </c>
      <c r="J34" s="210">
        <f t="shared" si="10"/>
        <v>0.13539999999999999</v>
      </c>
      <c r="K34" s="210">
        <f t="shared" si="10"/>
        <v>0.13139999999999999</v>
      </c>
      <c r="L34" s="211">
        <f t="shared" si="10"/>
        <v>0.12740000000000001</v>
      </c>
      <c r="M34" s="209">
        <f t="shared" si="10"/>
        <v>0.1237</v>
      </c>
      <c r="N34" s="210">
        <f t="shared" si="10"/>
        <v>0.1203</v>
      </c>
      <c r="O34" s="210">
        <f t="shared" si="10"/>
        <v>0.11700000000000001</v>
      </c>
      <c r="P34" s="210">
        <f t="shared" si="10"/>
        <v>0.1138</v>
      </c>
      <c r="Q34" s="211">
        <f t="shared" si="10"/>
        <v>0.11070000000000001</v>
      </c>
      <c r="R34" s="209">
        <f t="shared" si="10"/>
        <v>0.1026</v>
      </c>
      <c r="S34" s="210">
        <f t="shared" si="10"/>
        <v>9.9900000000000003E-2</v>
      </c>
      <c r="T34" s="210">
        <f t="shared" si="10"/>
        <v>9.7299999999999998E-2</v>
      </c>
      <c r="U34" s="211">
        <f t="shared" si="10"/>
        <v>9.4799999999999995E-2</v>
      </c>
    </row>
    <row r="37" spans="1:21" x14ac:dyDescent="0.25">
      <c r="A37" s="167" t="s">
        <v>102</v>
      </c>
      <c r="B37" s="168"/>
      <c r="C37" s="168"/>
      <c r="D37" s="168"/>
      <c r="H37" s="168"/>
      <c r="I37" s="168"/>
      <c r="M37" s="168"/>
      <c r="N37" s="168"/>
      <c r="R37" s="168"/>
      <c r="S37" s="168"/>
    </row>
    <row r="38" spans="1:21" ht="13.8" thickBot="1" x14ac:dyDescent="0.3"/>
    <row r="39" spans="1:21" s="207" customFormat="1" ht="19.5" customHeight="1" thickBot="1" x14ac:dyDescent="0.3">
      <c r="A39" s="206"/>
      <c r="B39" s="198" t="s">
        <v>2</v>
      </c>
      <c r="C39" s="199" t="s">
        <v>3</v>
      </c>
      <c r="D39" s="200" t="s">
        <v>4</v>
      </c>
      <c r="E39" s="200" t="s">
        <v>5</v>
      </c>
      <c r="F39" s="200" t="s">
        <v>6</v>
      </c>
      <c r="G39" s="201" t="s">
        <v>0</v>
      </c>
      <c r="H39" s="199" t="s">
        <v>7</v>
      </c>
      <c r="I39" s="200" t="s">
        <v>8</v>
      </c>
      <c r="J39" s="200" t="s">
        <v>9</v>
      </c>
      <c r="K39" s="200" t="s">
        <v>10</v>
      </c>
      <c r="L39" s="201" t="s">
        <v>11</v>
      </c>
      <c r="M39" s="199" t="s">
        <v>1</v>
      </c>
      <c r="N39" s="200" t="s">
        <v>12</v>
      </c>
      <c r="O39" s="200" t="s">
        <v>13</v>
      </c>
      <c r="P39" s="200" t="s">
        <v>14</v>
      </c>
      <c r="Q39" s="201" t="s">
        <v>15</v>
      </c>
      <c r="R39" s="199" t="s">
        <v>16</v>
      </c>
      <c r="S39" s="200" t="s">
        <v>17</v>
      </c>
      <c r="T39" s="200" t="s">
        <v>18</v>
      </c>
      <c r="U39" s="201" t="s">
        <v>19</v>
      </c>
    </row>
    <row r="40" spans="1:21" ht="19.5" customHeight="1" thickBot="1" x14ac:dyDescent="0.3">
      <c r="A40" s="165" t="s">
        <v>95</v>
      </c>
      <c r="B40" s="208">
        <f t="shared" ref="B40:U40" si="11">ROUND(B13*B21,4)</f>
        <v>1.4252</v>
      </c>
      <c r="C40" s="209">
        <f t="shared" si="11"/>
        <v>1.3721000000000001</v>
      </c>
      <c r="D40" s="210">
        <f t="shared" si="11"/>
        <v>1.3428</v>
      </c>
      <c r="E40" s="210">
        <f t="shared" si="11"/>
        <v>1.3111999999999999</v>
      </c>
      <c r="F40" s="210">
        <f t="shared" si="11"/>
        <v>1.2884</v>
      </c>
      <c r="G40" s="211">
        <f t="shared" si="11"/>
        <v>1.2623</v>
      </c>
      <c r="H40" s="209">
        <f t="shared" si="11"/>
        <v>1.2431000000000001</v>
      </c>
      <c r="I40" s="210">
        <f t="shared" si="11"/>
        <v>1.1868000000000001</v>
      </c>
      <c r="J40" s="210">
        <f t="shared" si="11"/>
        <v>1.1512</v>
      </c>
      <c r="K40" s="210">
        <f t="shared" si="11"/>
        <v>1.1166</v>
      </c>
      <c r="L40" s="211">
        <f t="shared" si="11"/>
        <v>1.0831999999999999</v>
      </c>
      <c r="M40" s="209">
        <f t="shared" si="11"/>
        <v>1.0518000000000001</v>
      </c>
      <c r="N40" s="210">
        <f t="shared" si="11"/>
        <v>1.0228999999999999</v>
      </c>
      <c r="O40" s="210">
        <f t="shared" si="11"/>
        <v>0.99480000000000002</v>
      </c>
      <c r="P40" s="210">
        <f t="shared" si="11"/>
        <v>0.96760000000000002</v>
      </c>
      <c r="Q40" s="211">
        <f t="shared" si="11"/>
        <v>0.94120000000000004</v>
      </c>
      <c r="R40" s="209">
        <f t="shared" si="11"/>
        <v>0.87170000000000003</v>
      </c>
      <c r="S40" s="210">
        <f t="shared" si="11"/>
        <v>0.84899999999999998</v>
      </c>
      <c r="T40" s="210">
        <f t="shared" si="11"/>
        <v>0.82699999999999996</v>
      </c>
      <c r="U40" s="211">
        <f t="shared" si="11"/>
        <v>0.80559999999999998</v>
      </c>
    </row>
    <row r="41" spans="1:21" ht="24.75" customHeight="1" thickBot="1" x14ac:dyDescent="0.3"/>
    <row r="42" spans="1:21" s="212" customFormat="1" ht="24.75" customHeight="1" x14ac:dyDescent="0.25"/>
    <row r="43" spans="1:21" x14ac:dyDescent="0.25">
      <c r="A43" s="167" t="s">
        <v>103</v>
      </c>
      <c r="B43" s="168"/>
      <c r="C43" s="168"/>
      <c r="D43" s="168"/>
      <c r="H43" s="168"/>
      <c r="I43" s="168"/>
      <c r="M43" s="168"/>
      <c r="N43" s="168"/>
      <c r="R43" s="168"/>
      <c r="S43" s="168"/>
    </row>
    <row r="44" spans="1:21" ht="13.8" thickBot="1" x14ac:dyDescent="0.3"/>
    <row r="45" spans="1:21" ht="19.5" customHeight="1" thickBot="1" x14ac:dyDescent="0.3">
      <c r="A45" s="213"/>
      <c r="B45" s="169" t="s">
        <v>2</v>
      </c>
      <c r="C45" s="170" t="s">
        <v>3</v>
      </c>
      <c r="D45" s="171" t="s">
        <v>4</v>
      </c>
      <c r="E45" s="171" t="s">
        <v>5</v>
      </c>
      <c r="F45" s="171" t="s">
        <v>6</v>
      </c>
      <c r="G45" s="172" t="s">
        <v>0</v>
      </c>
      <c r="H45" s="170" t="s">
        <v>7</v>
      </c>
      <c r="I45" s="171" t="s">
        <v>8</v>
      </c>
      <c r="J45" s="171" t="s">
        <v>9</v>
      </c>
      <c r="K45" s="171" t="s">
        <v>10</v>
      </c>
      <c r="L45" s="172" t="s">
        <v>11</v>
      </c>
      <c r="M45" s="170" t="s">
        <v>1</v>
      </c>
      <c r="N45" s="171" t="s">
        <v>12</v>
      </c>
      <c r="O45" s="171" t="s">
        <v>13</v>
      </c>
      <c r="P45" s="171" t="s">
        <v>14</v>
      </c>
      <c r="Q45" s="172" t="s">
        <v>15</v>
      </c>
      <c r="R45" s="170" t="s">
        <v>16</v>
      </c>
      <c r="S45" s="171" t="s">
        <v>17</v>
      </c>
      <c r="T45" s="171" t="s">
        <v>18</v>
      </c>
      <c r="U45" s="172" t="s">
        <v>19</v>
      </c>
    </row>
    <row r="46" spans="1:21" ht="19.5" customHeight="1" thickBot="1" x14ac:dyDescent="0.3">
      <c r="A46" s="214" t="s">
        <v>96</v>
      </c>
      <c r="B46" s="215">
        <f t="shared" ref="B46:U46" si="12">ROUND(B48*(B47/(B49+(B51*B50))),4)</f>
        <v>1.1117999999999999</v>
      </c>
      <c r="C46" s="216">
        <f t="shared" si="12"/>
        <v>1.0704</v>
      </c>
      <c r="D46" s="217">
        <f t="shared" si="12"/>
        <v>1.0476000000000001</v>
      </c>
      <c r="E46" s="217">
        <f t="shared" si="12"/>
        <v>1.0228999999999999</v>
      </c>
      <c r="F46" s="217">
        <f t="shared" si="12"/>
        <v>1.0052000000000001</v>
      </c>
      <c r="G46" s="218">
        <f t="shared" si="12"/>
        <v>0.9849</v>
      </c>
      <c r="H46" s="216">
        <f t="shared" si="12"/>
        <v>0.96989999999999998</v>
      </c>
      <c r="I46" s="217">
        <f t="shared" si="12"/>
        <v>0.92600000000000005</v>
      </c>
      <c r="J46" s="217">
        <f t="shared" si="12"/>
        <v>0.8982</v>
      </c>
      <c r="K46" s="217">
        <f t="shared" si="12"/>
        <v>0.87139999999999995</v>
      </c>
      <c r="L46" s="218">
        <f t="shared" si="12"/>
        <v>0.84540000000000004</v>
      </c>
      <c r="M46" s="216">
        <f t="shared" si="12"/>
        <v>0.82079999999999997</v>
      </c>
      <c r="N46" s="217">
        <f t="shared" si="12"/>
        <v>0.79830000000000001</v>
      </c>
      <c r="O46" s="217">
        <f t="shared" si="12"/>
        <v>0.77639999999999998</v>
      </c>
      <c r="P46" s="217">
        <f t="shared" si="12"/>
        <v>0.75519999999999998</v>
      </c>
      <c r="Q46" s="218">
        <f t="shared" si="12"/>
        <v>0.73470000000000002</v>
      </c>
      <c r="R46" s="216">
        <f t="shared" si="12"/>
        <v>0.6804</v>
      </c>
      <c r="S46" s="217">
        <f t="shared" si="12"/>
        <v>0.66269999999999996</v>
      </c>
      <c r="T46" s="217">
        <f t="shared" si="12"/>
        <v>0.64559999999999995</v>
      </c>
      <c r="U46" s="218">
        <f t="shared" si="12"/>
        <v>0.62890000000000001</v>
      </c>
    </row>
    <row r="47" spans="1:21" ht="19.5" customHeight="1" thickTop="1" x14ac:dyDescent="0.25">
      <c r="A47" s="213" t="s">
        <v>28</v>
      </c>
      <c r="B47" s="219">
        <f t="shared" ref="B47:U47" si="13">B7</f>
        <v>166976058.80000001</v>
      </c>
      <c r="C47" s="220">
        <f t="shared" si="13"/>
        <v>162019756</v>
      </c>
      <c r="D47" s="221">
        <f t="shared" si="13"/>
        <v>158884775.71922296</v>
      </c>
      <c r="E47" s="221">
        <f t="shared" si="13"/>
        <v>155810455.3332853</v>
      </c>
      <c r="F47" s="221">
        <f t="shared" si="13"/>
        <v>152795621.11140963</v>
      </c>
      <c r="G47" s="222">
        <f t="shared" si="13"/>
        <v>149839122.03377032</v>
      </c>
      <c r="H47" s="220">
        <f t="shared" si="13"/>
        <v>148108282.40000001</v>
      </c>
      <c r="I47" s="221">
        <f t="shared" si="13"/>
        <v>144854485.62476903</v>
      </c>
      <c r="J47" s="221">
        <f t="shared" si="13"/>
        <v>141672171.64093193</v>
      </c>
      <c r="K47" s="221">
        <f t="shared" si="13"/>
        <v>138559770.04018772</v>
      </c>
      <c r="L47" s="222">
        <f t="shared" si="13"/>
        <v>135515744.9145982</v>
      </c>
      <c r="M47" s="220">
        <f t="shared" si="13"/>
        <v>132642127.2</v>
      </c>
      <c r="N47" s="221">
        <f t="shared" si="13"/>
        <v>130035633.17588359</v>
      </c>
      <c r="O47" s="221">
        <f t="shared" si="13"/>
        <v>127480358.25719896</v>
      </c>
      <c r="P47" s="221">
        <f t="shared" si="13"/>
        <v>124975295.95909062</v>
      </c>
      <c r="Q47" s="222">
        <f t="shared" si="13"/>
        <v>122519459.57470888</v>
      </c>
      <c r="R47" s="220">
        <f t="shared" si="13"/>
        <v>114344290.80000001</v>
      </c>
      <c r="S47" s="221">
        <f t="shared" si="13"/>
        <v>112233981.33829513</v>
      </c>
      <c r="T47" s="221">
        <f t="shared" si="13"/>
        <v>110162619.21705651</v>
      </c>
      <c r="U47" s="222">
        <f t="shared" si="13"/>
        <v>108129485.63396776</v>
      </c>
    </row>
    <row r="48" spans="1:21" ht="19.5" customHeight="1" x14ac:dyDescent="0.25">
      <c r="A48" s="213" t="s">
        <v>29</v>
      </c>
      <c r="B48" s="223">
        <v>0.78</v>
      </c>
      <c r="C48" s="224">
        <f>B48</f>
        <v>0.78</v>
      </c>
      <c r="D48" s="225">
        <f t="shared" ref="D48:U49" si="14">C48</f>
        <v>0.78</v>
      </c>
      <c r="E48" s="225">
        <f t="shared" si="14"/>
        <v>0.78</v>
      </c>
      <c r="F48" s="225">
        <f t="shared" si="14"/>
        <v>0.78</v>
      </c>
      <c r="G48" s="226">
        <f t="shared" si="14"/>
        <v>0.78</v>
      </c>
      <c r="H48" s="224">
        <f t="shared" si="14"/>
        <v>0.78</v>
      </c>
      <c r="I48" s="225">
        <f t="shared" si="14"/>
        <v>0.78</v>
      </c>
      <c r="J48" s="225">
        <f t="shared" si="14"/>
        <v>0.78</v>
      </c>
      <c r="K48" s="225">
        <f t="shared" si="14"/>
        <v>0.78</v>
      </c>
      <c r="L48" s="226">
        <f t="shared" si="14"/>
        <v>0.78</v>
      </c>
      <c r="M48" s="224">
        <f t="shared" si="14"/>
        <v>0.78</v>
      </c>
      <c r="N48" s="225">
        <f t="shared" si="14"/>
        <v>0.78</v>
      </c>
      <c r="O48" s="225">
        <f t="shared" si="14"/>
        <v>0.78</v>
      </c>
      <c r="P48" s="225">
        <f t="shared" si="14"/>
        <v>0.78</v>
      </c>
      <c r="Q48" s="226">
        <f t="shared" si="14"/>
        <v>0.78</v>
      </c>
      <c r="R48" s="224">
        <f t="shared" si="14"/>
        <v>0.78</v>
      </c>
      <c r="S48" s="225">
        <f t="shared" si="14"/>
        <v>0.78</v>
      </c>
      <c r="T48" s="225">
        <f t="shared" si="14"/>
        <v>0.78</v>
      </c>
      <c r="U48" s="226">
        <f t="shared" si="14"/>
        <v>0.78</v>
      </c>
    </row>
    <row r="49" spans="1:21" ht="19.5" customHeight="1" x14ac:dyDescent="0.25">
      <c r="A49" s="227" t="s">
        <v>97</v>
      </c>
      <c r="B49" s="186">
        <f>'Tariff Model'!D29</f>
        <v>26301369.863013696</v>
      </c>
      <c r="C49" s="187">
        <f>B49</f>
        <v>26301369.863013696</v>
      </c>
      <c r="D49" s="188">
        <f t="shared" si="14"/>
        <v>26301369.863013696</v>
      </c>
      <c r="E49" s="188">
        <f t="shared" si="14"/>
        <v>26301369.863013696</v>
      </c>
      <c r="F49" s="188">
        <f t="shared" si="14"/>
        <v>26301369.863013696</v>
      </c>
      <c r="G49" s="189">
        <f t="shared" si="14"/>
        <v>26301369.863013696</v>
      </c>
      <c r="H49" s="187">
        <f t="shared" si="14"/>
        <v>26301369.863013696</v>
      </c>
      <c r="I49" s="188">
        <f t="shared" si="14"/>
        <v>26301369.863013696</v>
      </c>
      <c r="J49" s="188">
        <f t="shared" si="14"/>
        <v>26301369.863013696</v>
      </c>
      <c r="K49" s="188">
        <f t="shared" si="14"/>
        <v>26301369.863013696</v>
      </c>
      <c r="L49" s="189">
        <f t="shared" si="14"/>
        <v>26301369.863013696</v>
      </c>
      <c r="M49" s="187">
        <f t="shared" si="14"/>
        <v>26301369.863013696</v>
      </c>
      <c r="N49" s="188">
        <f t="shared" si="14"/>
        <v>26301369.863013696</v>
      </c>
      <c r="O49" s="188">
        <f t="shared" si="14"/>
        <v>26301369.863013696</v>
      </c>
      <c r="P49" s="188">
        <f t="shared" si="14"/>
        <v>26301369.863013696</v>
      </c>
      <c r="Q49" s="189">
        <f t="shared" si="14"/>
        <v>26301369.863013696</v>
      </c>
      <c r="R49" s="187">
        <f t="shared" si="14"/>
        <v>26301369.863013696</v>
      </c>
      <c r="S49" s="188">
        <f t="shared" si="14"/>
        <v>26301369.863013696</v>
      </c>
      <c r="T49" s="188">
        <f t="shared" si="14"/>
        <v>26301369.863013696</v>
      </c>
      <c r="U49" s="189">
        <f t="shared" si="14"/>
        <v>26301369.863013696</v>
      </c>
    </row>
    <row r="50" spans="1:21" ht="19.5" customHeight="1" x14ac:dyDescent="0.25">
      <c r="A50" s="227" t="s">
        <v>98</v>
      </c>
      <c r="B50" s="186">
        <f>'Tariff Model'!D30</f>
        <v>90844926.787585899</v>
      </c>
      <c r="C50" s="187">
        <f>'Tariff Model'!E30</f>
        <v>91759814.151728004</v>
      </c>
      <c r="D50" s="188">
        <f>'Tariff Model'!F30</f>
        <v>91997007.172061101</v>
      </c>
      <c r="E50" s="188">
        <f>'Tariff Model'!G30</f>
        <v>92505277.929917797</v>
      </c>
      <c r="F50" s="188">
        <f>'Tariff Model'!H30</f>
        <v>92268084.909584701</v>
      </c>
      <c r="G50" s="189">
        <f>'Tariff Model'!I30</f>
        <v>92369739.061156005</v>
      </c>
      <c r="H50" s="187">
        <f>'Tariff Model'!J30</f>
        <v>92810240.384631798</v>
      </c>
      <c r="I50" s="188">
        <f>'Tariff Model'!K30</f>
        <v>95713588.136180401</v>
      </c>
      <c r="J50" s="188">
        <f>'Tariff Model'!L30</f>
        <v>96721741.281602859</v>
      </c>
      <c r="K50" s="188">
        <f>'Tariff Model'!M30</f>
        <v>97729894.427025318</v>
      </c>
      <c r="L50" s="189">
        <f>'Tariff Model'!N30</f>
        <v>98738047.572447777</v>
      </c>
      <c r="M50" s="187">
        <f>'Tariff Model'!O30</f>
        <v>99746200.717870235</v>
      </c>
      <c r="N50" s="188">
        <f>'Tariff Model'!P30</f>
        <v>100754353.86329293</v>
      </c>
      <c r="O50" s="188">
        <f>'Tariff Model'!Q30</f>
        <v>101762507.00871539</v>
      </c>
      <c r="P50" s="188">
        <f>'Tariff Model'!R30</f>
        <v>102770660.15413785</v>
      </c>
      <c r="Q50" s="189">
        <f>'Tariff Model'!S30</f>
        <v>103778813.29956031</v>
      </c>
      <c r="R50" s="187">
        <f>'Tariff Model'!T30</f>
        <v>104786966.44498277</v>
      </c>
      <c r="S50" s="188">
        <f>'Tariff Model'!U30</f>
        <v>105795119.59040523</v>
      </c>
      <c r="T50" s="188">
        <f>'Tariff Model'!V30</f>
        <v>106803272.73582768</v>
      </c>
      <c r="U50" s="189">
        <f>'Tariff Model'!W30</f>
        <v>107811425.88125014</v>
      </c>
    </row>
    <row r="51" spans="1:21" ht="19.5" customHeight="1" thickBot="1" x14ac:dyDescent="0.3">
      <c r="A51" s="227" t="s">
        <v>30</v>
      </c>
      <c r="B51" s="228">
        <v>1</v>
      </c>
      <c r="C51" s="229">
        <f t="shared" ref="C51:U51" si="15">B51</f>
        <v>1</v>
      </c>
      <c r="D51" s="230">
        <f t="shared" si="15"/>
        <v>1</v>
      </c>
      <c r="E51" s="230">
        <f t="shared" si="15"/>
        <v>1</v>
      </c>
      <c r="F51" s="230">
        <f t="shared" si="15"/>
        <v>1</v>
      </c>
      <c r="G51" s="231">
        <f t="shared" si="15"/>
        <v>1</v>
      </c>
      <c r="H51" s="229">
        <f t="shared" si="15"/>
        <v>1</v>
      </c>
      <c r="I51" s="230">
        <f t="shared" si="15"/>
        <v>1</v>
      </c>
      <c r="J51" s="230">
        <f t="shared" si="15"/>
        <v>1</v>
      </c>
      <c r="K51" s="230">
        <f t="shared" si="15"/>
        <v>1</v>
      </c>
      <c r="L51" s="231">
        <f t="shared" si="15"/>
        <v>1</v>
      </c>
      <c r="M51" s="229">
        <f t="shared" si="15"/>
        <v>1</v>
      </c>
      <c r="N51" s="230">
        <f t="shared" si="15"/>
        <v>1</v>
      </c>
      <c r="O51" s="230">
        <f t="shared" si="15"/>
        <v>1</v>
      </c>
      <c r="P51" s="230">
        <f t="shared" si="15"/>
        <v>1</v>
      </c>
      <c r="Q51" s="231">
        <f t="shared" si="15"/>
        <v>1</v>
      </c>
      <c r="R51" s="229">
        <f t="shared" si="15"/>
        <v>1</v>
      </c>
      <c r="S51" s="230">
        <f t="shared" si="15"/>
        <v>1</v>
      </c>
      <c r="T51" s="230">
        <f t="shared" si="15"/>
        <v>1</v>
      </c>
      <c r="U51" s="231">
        <f t="shared" si="15"/>
        <v>1</v>
      </c>
    </row>
    <row r="54" spans="1:21" x14ac:dyDescent="0.25">
      <c r="A54" s="167" t="s">
        <v>104</v>
      </c>
    </row>
    <row r="55" spans="1:21" ht="13.8" thickBot="1" x14ac:dyDescent="0.3"/>
    <row r="56" spans="1:21" ht="19.5" customHeight="1" thickBot="1" x14ac:dyDescent="0.3">
      <c r="B56" s="198" t="s">
        <v>2</v>
      </c>
      <c r="C56" s="199" t="s">
        <v>3</v>
      </c>
      <c r="D56" s="200" t="s">
        <v>4</v>
      </c>
      <c r="E56" s="200" t="s">
        <v>5</v>
      </c>
      <c r="F56" s="200" t="s">
        <v>6</v>
      </c>
      <c r="G56" s="201" t="s">
        <v>0</v>
      </c>
      <c r="H56" s="199" t="s">
        <v>7</v>
      </c>
      <c r="I56" s="200" t="s">
        <v>8</v>
      </c>
      <c r="J56" s="200" t="s">
        <v>9</v>
      </c>
      <c r="K56" s="200" t="s">
        <v>10</v>
      </c>
      <c r="L56" s="201" t="s">
        <v>11</v>
      </c>
      <c r="M56" s="199" t="s">
        <v>1</v>
      </c>
      <c r="N56" s="200" t="s">
        <v>12</v>
      </c>
      <c r="O56" s="200" t="s">
        <v>13</v>
      </c>
      <c r="P56" s="200" t="s">
        <v>14</v>
      </c>
      <c r="Q56" s="201" t="s">
        <v>15</v>
      </c>
      <c r="R56" s="199" t="s">
        <v>16</v>
      </c>
      <c r="S56" s="200" t="s">
        <v>17</v>
      </c>
      <c r="T56" s="200" t="s">
        <v>18</v>
      </c>
      <c r="U56" s="201" t="s">
        <v>19</v>
      </c>
    </row>
    <row r="57" spans="1:21" ht="19.5" customHeight="1" thickBot="1" x14ac:dyDescent="0.3">
      <c r="A57" s="165" t="s">
        <v>99</v>
      </c>
      <c r="B57" s="202">
        <f t="shared" ref="B57:U57" si="16">ROUND(B46*B51,4)</f>
        <v>1.1117999999999999</v>
      </c>
      <c r="C57" s="203">
        <f t="shared" si="16"/>
        <v>1.0704</v>
      </c>
      <c r="D57" s="204">
        <f t="shared" si="16"/>
        <v>1.0476000000000001</v>
      </c>
      <c r="E57" s="204">
        <f t="shared" si="16"/>
        <v>1.0228999999999999</v>
      </c>
      <c r="F57" s="204">
        <f t="shared" si="16"/>
        <v>1.0052000000000001</v>
      </c>
      <c r="G57" s="205">
        <f t="shared" si="16"/>
        <v>0.9849</v>
      </c>
      <c r="H57" s="203">
        <f t="shared" si="16"/>
        <v>0.96989999999999998</v>
      </c>
      <c r="I57" s="204">
        <f t="shared" si="16"/>
        <v>0.92600000000000005</v>
      </c>
      <c r="J57" s="204">
        <f t="shared" si="16"/>
        <v>0.8982</v>
      </c>
      <c r="K57" s="204">
        <f t="shared" si="16"/>
        <v>0.87139999999999995</v>
      </c>
      <c r="L57" s="205">
        <f t="shared" si="16"/>
        <v>0.84540000000000004</v>
      </c>
      <c r="M57" s="203">
        <f t="shared" si="16"/>
        <v>0.82079999999999997</v>
      </c>
      <c r="N57" s="204">
        <f t="shared" si="16"/>
        <v>0.79830000000000001</v>
      </c>
      <c r="O57" s="204">
        <f t="shared" si="16"/>
        <v>0.77639999999999998</v>
      </c>
      <c r="P57" s="204">
        <f t="shared" si="16"/>
        <v>0.75519999999999998</v>
      </c>
      <c r="Q57" s="205">
        <f t="shared" si="16"/>
        <v>0.73470000000000002</v>
      </c>
      <c r="R57" s="203">
        <f t="shared" si="16"/>
        <v>0.6804</v>
      </c>
      <c r="S57" s="204">
        <f t="shared" si="16"/>
        <v>0.66269999999999996</v>
      </c>
      <c r="T57" s="204">
        <f t="shared" si="16"/>
        <v>0.64559999999999995</v>
      </c>
      <c r="U57" s="205">
        <f t="shared" si="16"/>
        <v>0.62890000000000001</v>
      </c>
    </row>
  </sheetData>
  <sheetProtection algorithmName="SHA-512" hashValue="GULQz/XXggqX+htQwYBw6CBTlbcEvJOmC1dE3IwrSNGPUdon3VVvSHsTjasl5CrsaUEeZ5F3K4Rl5WjEdd7eVg==" saltValue="BY/3y3c4/dW9shNn13aKMQ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ignoredErrors>
    <ignoredError sqref="C18:U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Tariff Model</vt:lpstr>
    </vt:vector>
  </TitlesOfParts>
  <Company>HERA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Rosanda</dc:creator>
  <cp:lastModifiedBy>Silvije Babić</cp:lastModifiedBy>
  <cp:lastPrinted>2018-12-16T16:17:05Z</cp:lastPrinted>
  <dcterms:created xsi:type="dcterms:W3CDTF">2018-12-11T12:28:44Z</dcterms:created>
  <dcterms:modified xsi:type="dcterms:W3CDTF">2018-12-18T17:43:24Z</dcterms:modified>
</cp:coreProperties>
</file>