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235"/>
  </bookViews>
  <sheets>
    <sheet name="Calculation" sheetId="6"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9" i="6" l="1"/>
  <c r="D100" i="6"/>
  <c r="D107" i="6"/>
  <c r="D108" i="6"/>
  <c r="D109" i="6"/>
  <c r="D98" i="6"/>
  <c r="C49" i="6" l="1"/>
  <c r="C48" i="6"/>
  <c r="C43" i="6"/>
  <c r="C47" i="6"/>
  <c r="C52" i="6" l="1"/>
  <c r="C186" i="6" s="1"/>
  <c r="C53" i="6"/>
  <c r="C181" i="6"/>
  <c r="C50" i="6"/>
  <c r="C182" i="6"/>
  <c r="C177" i="6"/>
  <c r="C54" i="6"/>
  <c r="C51" i="6"/>
  <c r="C44" i="6"/>
  <c r="C183" i="6"/>
  <c r="C45" i="6"/>
  <c r="C46" i="6"/>
  <c r="C187" i="6" l="1"/>
  <c r="C184" i="6"/>
  <c r="C179" i="6"/>
  <c r="C188" i="6"/>
  <c r="C180" i="6"/>
  <c r="C178" i="6"/>
  <c r="C185" i="6"/>
  <c r="C56" i="6"/>
  <c r="C55" i="6"/>
  <c r="D62" i="6" l="1"/>
  <c r="C63" i="6"/>
  <c r="C67" i="6"/>
  <c r="C85" i="6" s="1"/>
  <c r="C71" i="6"/>
  <c r="C89" i="6" s="1"/>
  <c r="C70" i="6"/>
  <c r="C88" i="6" s="1"/>
  <c r="C64" i="6"/>
  <c r="C68" i="6"/>
  <c r="C86" i="6" s="1"/>
  <c r="C72" i="6"/>
  <c r="C90" i="6" s="1"/>
  <c r="C66" i="6"/>
  <c r="C84" i="6" s="1"/>
  <c r="C62" i="6"/>
  <c r="C80" i="6" s="1"/>
  <c r="C65" i="6"/>
  <c r="C83" i="6" s="1"/>
  <c r="C69" i="6"/>
  <c r="C87" i="6" s="1"/>
  <c r="C73" i="6"/>
  <c r="C91" i="6" s="1"/>
  <c r="D68" i="6"/>
  <c r="D71" i="6"/>
  <c r="D69" i="6"/>
  <c r="D72" i="6"/>
  <c r="D66" i="6"/>
  <c r="D67" i="6"/>
  <c r="D64" i="6"/>
  <c r="D73" i="6"/>
  <c r="D70" i="6"/>
  <c r="D63" i="6"/>
  <c r="D65" i="6"/>
  <c r="C81" i="6" l="1"/>
  <c r="C99" i="6" s="1"/>
  <c r="C82" i="6"/>
  <c r="C100" i="6" s="1"/>
  <c r="C98" i="6"/>
  <c r="C74" i="6"/>
  <c r="D74" i="6"/>
  <c r="C109" i="6"/>
  <c r="C106" i="6"/>
  <c r="C102" i="6"/>
  <c r="C105" i="6"/>
  <c r="C107" i="6"/>
  <c r="C101" i="6"/>
  <c r="C103" i="6"/>
  <c r="C108" i="6"/>
  <c r="C104" i="6"/>
  <c r="C119" i="6" l="1"/>
  <c r="E119" i="6"/>
  <c r="D119" i="6"/>
  <c r="E125" i="6"/>
  <c r="D125" i="6"/>
  <c r="C125" i="6"/>
  <c r="D120" i="6"/>
  <c r="C120" i="6"/>
  <c r="E120" i="6"/>
  <c r="D124" i="6"/>
  <c r="C124" i="6"/>
  <c r="E124" i="6"/>
  <c r="E126" i="6"/>
  <c r="D126" i="6"/>
  <c r="C126" i="6"/>
  <c r="E121" i="6"/>
  <c r="D121" i="6"/>
  <c r="C121" i="6"/>
  <c r="C123" i="6"/>
  <c r="E123" i="6"/>
  <c r="D123" i="6"/>
  <c r="E118" i="6"/>
  <c r="D118" i="6"/>
  <c r="C118" i="6"/>
  <c r="C127" i="6"/>
  <c r="E127" i="6"/>
  <c r="D127" i="6"/>
  <c r="C92" i="6"/>
  <c r="E122" i="6"/>
  <c r="D122" i="6"/>
  <c r="C122" i="6"/>
  <c r="E117" i="6"/>
  <c r="D117" i="6"/>
  <c r="C117" i="6"/>
  <c r="D116" i="6"/>
  <c r="C116" i="6"/>
  <c r="E116" i="6"/>
  <c r="C128" i="6" l="1"/>
  <c r="C139" i="6" s="1"/>
  <c r="D128" i="6"/>
  <c r="E128" i="6"/>
  <c r="D139" i="6" l="1"/>
  <c r="D150" i="6" s="1"/>
  <c r="F184" i="6" s="1"/>
  <c r="D154" i="6"/>
  <c r="F188" i="6" s="1"/>
  <c r="C144" i="6"/>
  <c r="E178" i="6" s="1"/>
  <c r="C148" i="6"/>
  <c r="E182" i="6" s="1"/>
  <c r="C152" i="6"/>
  <c r="E186" i="6" s="1"/>
  <c r="C145" i="6"/>
  <c r="E179" i="6" s="1"/>
  <c r="C153" i="6"/>
  <c r="E187" i="6" s="1"/>
  <c r="C151" i="6"/>
  <c r="E185" i="6" s="1"/>
  <c r="C149" i="6"/>
  <c r="C146" i="6"/>
  <c r="C150" i="6"/>
  <c r="E184" i="6" s="1"/>
  <c r="C154" i="6"/>
  <c r="E188" i="6" s="1"/>
  <c r="C147" i="6"/>
  <c r="E181" i="6" s="1"/>
  <c r="C143" i="6"/>
  <c r="E139" i="6"/>
  <c r="E153" i="6" s="1"/>
  <c r="C167" i="6" l="1"/>
  <c r="D152" i="6"/>
  <c r="F186" i="6" s="1"/>
  <c r="D143" i="6"/>
  <c r="F177" i="6" s="1"/>
  <c r="D151" i="6"/>
  <c r="F185" i="6" s="1"/>
  <c r="D147" i="6"/>
  <c r="F181" i="6" s="1"/>
  <c r="D149" i="6"/>
  <c r="F183" i="6" s="1"/>
  <c r="D144" i="6"/>
  <c r="F178" i="6" s="1"/>
  <c r="D145" i="6"/>
  <c r="F179" i="6" s="1"/>
  <c r="D146" i="6"/>
  <c r="F180" i="6" s="1"/>
  <c r="D148" i="6"/>
  <c r="F182" i="6" s="1"/>
  <c r="D153" i="6"/>
  <c r="F187" i="6" s="1"/>
  <c r="E151" i="6"/>
  <c r="E148" i="6"/>
  <c r="G182" i="6" s="1"/>
  <c r="E143" i="6"/>
  <c r="E152" i="6"/>
  <c r="G186" i="6" s="1"/>
  <c r="E146" i="6"/>
  <c r="G180" i="6" s="1"/>
  <c r="E147" i="6"/>
  <c r="G181" i="6" s="1"/>
  <c r="E145" i="6"/>
  <c r="G179" i="6" s="1"/>
  <c r="E150" i="6"/>
  <c r="G184" i="6" s="1"/>
  <c r="E144" i="6"/>
  <c r="G178" i="6" s="1"/>
  <c r="E149" i="6"/>
  <c r="G183" i="6" s="1"/>
  <c r="E154" i="6"/>
  <c r="G188" i="6" s="1"/>
  <c r="G187" i="6"/>
  <c r="G185" i="6"/>
  <c r="E180" i="6"/>
  <c r="D168" i="6"/>
  <c r="C168" i="6"/>
  <c r="E168" i="6"/>
  <c r="D170" i="6"/>
  <c r="C170" i="6"/>
  <c r="E167" i="6"/>
  <c r="D167" i="6"/>
  <c r="E177" i="6"/>
  <c r="C155" i="6"/>
  <c r="E169" i="6"/>
  <c r="E183" i="6"/>
  <c r="D169" i="6"/>
  <c r="C169" i="6"/>
  <c r="E170" i="6"/>
  <c r="D155" i="6" l="1"/>
  <c r="D185" i="6"/>
  <c r="D106" i="6" s="1"/>
  <c r="D184" i="6"/>
  <c r="D105" i="6" s="1"/>
  <c r="D183" i="6"/>
  <c r="D104" i="6" s="1"/>
  <c r="D181" i="6"/>
  <c r="D102" i="6" s="1"/>
  <c r="D180" i="6"/>
  <c r="D101" i="6" s="1"/>
  <c r="D182" i="6"/>
  <c r="D103" i="6" s="1"/>
  <c r="G177" i="6"/>
  <c r="E155" i="6"/>
</calcChain>
</file>

<file path=xl/sharedStrings.xml><?xml version="1.0" encoding="utf-8"?>
<sst xmlns="http://schemas.openxmlformats.org/spreadsheetml/2006/main" count="187" uniqueCount="78">
  <si>
    <t>Determination of seasonal factors in line with Article 15</t>
  </si>
  <si>
    <t>of Commission Regulation (EU) 2017/460</t>
  </si>
  <si>
    <t>of 16 March 2017 establishing a network code on harmonised transmission tariff structures for gas</t>
  </si>
  <si>
    <t>Calculation parameters</t>
  </si>
  <si>
    <t>Values</t>
  </si>
  <si>
    <t>Max Values</t>
  </si>
  <si>
    <t>Multipliers for quarterly standard capacity products</t>
  </si>
  <si>
    <t>Multipliers for monthly standard capacity products (max 1.5)</t>
  </si>
  <si>
    <t>Multipliers for daily standard capacity products (max 3)</t>
  </si>
  <si>
    <t>Multipliers for the within-day standard capacity products (max 3)</t>
  </si>
  <si>
    <t>Power E (0 &lt;= E &lt;= 2)</t>
  </si>
  <si>
    <t>Year</t>
  </si>
  <si>
    <t>January</t>
  </si>
  <si>
    <t>February</t>
  </si>
  <si>
    <t>March</t>
  </si>
  <si>
    <t xml:space="preserve">April </t>
  </si>
  <si>
    <t>May</t>
  </si>
  <si>
    <t xml:space="preserve">June </t>
  </si>
  <si>
    <t>July</t>
  </si>
  <si>
    <t>August</t>
  </si>
  <si>
    <t>September</t>
  </si>
  <si>
    <t>October</t>
  </si>
  <si>
    <t>November</t>
  </si>
  <si>
    <t>December</t>
  </si>
  <si>
    <t>Average</t>
  </si>
  <si>
    <t>Sum</t>
  </si>
  <si>
    <t>The prescribed calculation procedure in line with Article 15 (paragraph from 2 to 5)</t>
  </si>
  <si>
    <t>Article 15 (3) points a &amp; b</t>
  </si>
  <si>
    <t>(a) “the average data on the forecasted flows or the forecasted contracted capacity, 
       where the seasonal factors are calculated for some or all of the interconnection points”
(b) the resulting values referred to in point (a) shall be summed up”</t>
  </si>
  <si>
    <t>Article 15 (3) point c</t>
  </si>
  <si>
    <t>“the usage rate shall be calculated by dividing each of the resulting values referred to in point (a) by the resulting value referred to in point (b);</t>
  </si>
  <si>
    <t>The usage rate</t>
  </si>
  <si>
    <t>Correction of the usage rate In case the value is 0</t>
  </si>
  <si>
    <t>Article 15(3) point d</t>
  </si>
  <si>
    <t>“each of the resulting values referred to in point (c) shall be multiplied by 12. Where the resulting values are equal to 0, these values shall be adjusted to whichever of the following is the lower: 0,1 or the lowest of the resulting values other than 0”</t>
  </si>
  <si>
    <t>The usage rate x 12</t>
  </si>
  <si>
    <t>Article 15(3) point e</t>
  </si>
  <si>
    <t>“the initial level of the respective seasonal factors shall be calculated by raising each of the resulting values referred to in point (d) to the same power which is no less than 0 and no more than 2”</t>
  </si>
  <si>
    <t>Seasonal factor</t>
  </si>
  <si>
    <t>Article 15(3) point f</t>
  </si>
  <si>
    <t>“the arithmetic mean of the products of the resulting values referred to in point (e) and the multiplier for monthly standard capacity products shall be calculated”</t>
  </si>
  <si>
    <t>The initial level of a seasonal factor x multiplier</t>
  </si>
  <si>
    <t>Monthly</t>
  </si>
  <si>
    <t>Daily</t>
  </si>
  <si>
    <t>Within-day</t>
  </si>
  <si>
    <t>Article 15(3) point g</t>
  </si>
  <si>
    <t>“the resulting value referred to in point (f) shall be compared with the range referred to in Article 13(1), as follows:</t>
  </si>
  <si>
    <t>(i) if this value falls within this range then the level of seasonal factors shall be equal to with the respective resulting values referred to in point (e); (ii) if this value falls outside of this range then point (h) shall apply”</t>
  </si>
  <si>
    <t>Article 15(3) point h</t>
  </si>
  <si>
    <t>"the level of seasonal factors shall be calculated as the product of the respective resulting values referred to in point (e) and the correction factor calculated as follows:</t>
  </si>
  <si>
    <t>i) where the resulting value referred to in point (f) is more than 1.5, the correction factor shall be calculated as 1.5 divided by this value; ii) where the resulting value referred to in point (f) is less than 1, the correction factor shall be calculated as 1 divided by this value."</t>
  </si>
  <si>
    <t>Correction factor</t>
  </si>
  <si>
    <t>Article 15(4)</t>
  </si>
  <si>
    <t>“For daily standard capacity products for firm capacity and within-day standard capacity products for firm capacity, the seasonal factors shall be calculated by carrying out the steps set out in paragraph 3(f) to (h), mutatis mutandis.”</t>
  </si>
  <si>
    <t>Article 15(5)</t>
  </si>
  <si>
    <t>“For quarterly standard capacity products for firm capacity, the seasonal factors shall be calculated in sequential steps as follows:</t>
  </si>
  <si>
    <t>(a) the initial level of the respective seasonal factors shall be calculated as either of the following:
     (i) equal to the arithmetic mean of the respective seasonal factors applicable for the three relevant months; 
     (ii) (ii) no less than the lowest and no more than the highest level of the respective seasonal factors applicable for the three relevant months.”</t>
  </si>
  <si>
    <t>“(b) the steps set out in paragraph 3(f) to (h) shall be carried out, using the resulting values referred to in point (a), mutatis mutandis.”</t>
  </si>
  <si>
    <t>(i) Arithmetic mean</t>
  </si>
  <si>
    <t>(ii) Minimum &lt;=seasonal factor &lt;= maximum</t>
  </si>
  <si>
    <t>Q2</t>
  </si>
  <si>
    <t>Q3</t>
  </si>
  <si>
    <t>Q4</t>
  </si>
  <si>
    <t>Q1</t>
  </si>
  <si>
    <t>Article 15(6)</t>
  </si>
  <si>
    <t>“For all non-yearly standard capacity products for firm capacity, the values resulting from the calculation referred to in paragraphs 3 to 5 may be rounded up or down.”</t>
  </si>
  <si>
    <t>Quarterly</t>
  </si>
  <si>
    <t>Average daily allocation for each month [kWh]</t>
  </si>
  <si>
    <t>Seasonal factor quarterly</t>
  </si>
  <si>
    <r>
      <t>Seasonal factor</t>
    </r>
    <r>
      <rPr>
        <b/>
        <vertAlign val="subscript"/>
        <sz val="10"/>
        <rFont val="Calibri"/>
        <family val="2"/>
        <charset val="238"/>
        <scheme val="minor"/>
      </rPr>
      <t>minimum</t>
    </r>
  </si>
  <si>
    <r>
      <t>Seasonal factor</t>
    </r>
    <r>
      <rPr>
        <b/>
        <vertAlign val="subscript"/>
        <sz val="10"/>
        <rFont val="Calibri"/>
        <family val="2"/>
        <charset val="238"/>
        <scheme val="minor"/>
      </rPr>
      <t>maximum</t>
    </r>
  </si>
  <si>
    <t>Note: The procedure for calculating seasonal factors for monthly standard capacity products for firm capacity is based on the forecasted flows</t>
  </si>
  <si>
    <t>Annual share</t>
  </si>
  <si>
    <t>Average 2021-2026</t>
  </si>
  <si>
    <t>Gas month</t>
  </si>
  <si>
    <t>Forecasted average daily gas flow</t>
  </si>
  <si>
    <t>Gas quarter</t>
  </si>
  <si>
    <t>Forecasted average daily gas flow (kWh)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</si>
</sst>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
    <numFmt numFmtId="165" formatCode="0.000"/>
    <numFmt numFmtId="166" formatCode="#,##0.000"/>
    <numFmt numFmtId="167" formatCode="_-* #,##0.000\ _k_n_-;\-* #,##0.000\ _k_n_-;_-* &quot;-&quot;???\ _k_n_-;_-@_-"/>
    <numFmt numFmtId="168" formatCode="_-* #,##0.0000\ _k_n_-;\-* #,##0.0000\ _k_n_-;_-* &quot;-&quot;????\ _k_n_-;_-@_-"/>
    <numFmt numFmtId="169" formatCode="0.0000"/>
  </numFmts>
  <fonts count="10" x14ac:knownFonts="1">
    <font>
      <sz val="11"/>
      <color theme="1"/>
      <name val="Calibri"/>
      <family val="2"/>
      <charset val="238"/>
      <scheme val="minor"/>
    </font>
    <font>
      <sz val="11"/>
      <color theme="0"/>
      <name val="Calibri"/>
      <family val="2"/>
      <charset val="238"/>
      <scheme val="minor"/>
    </font>
    <font>
      <b/>
      <sz val="11"/>
      <name val="Calibri"/>
      <family val="2"/>
      <charset val="238"/>
      <scheme val="minor"/>
    </font>
    <font>
      <sz val="1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sz val="11"/>
      <name val="Calibri"/>
      <family val="2"/>
      <charset val="238"/>
    </font>
    <font>
      <b/>
      <sz val="14"/>
      <name val="Calibri"/>
      <family val="2"/>
      <charset val="238"/>
      <scheme val="minor"/>
    </font>
    <font>
      <b/>
      <vertAlign val="subscript"/>
      <sz val="10"/>
      <name val="Calibri"/>
      <family val="2"/>
      <charset val="238"/>
      <scheme val="minor"/>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s>
  <borders count="62">
    <border>
      <left/>
      <right/>
      <top/>
      <bottom/>
      <diagonal/>
    </border>
    <border>
      <left style="medium">
        <color indexed="64"/>
      </left>
      <right style="thin">
        <color indexed="64"/>
      </right>
      <top style="thin">
        <color indexed="64"/>
      </top>
      <bottom style="medium">
        <color indexed="64"/>
      </bottom>
      <diagonal/>
    </border>
    <border>
      <left/>
      <right/>
      <top style="hair">
        <color auto="1"/>
      </top>
      <bottom style="hair">
        <color auto="1"/>
      </bottom>
      <diagonal/>
    </border>
    <border>
      <left style="medium">
        <color indexed="64"/>
      </left>
      <right style="medium">
        <color indexed="64"/>
      </right>
      <top style="hair">
        <color auto="1"/>
      </top>
      <bottom style="hair">
        <color auto="1"/>
      </bottom>
      <diagonal/>
    </border>
    <border>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top/>
      <bottom style="hair">
        <color auto="1"/>
      </bottom>
      <diagonal/>
    </border>
    <border>
      <left style="medium">
        <color indexed="64"/>
      </left>
      <right style="thin">
        <color indexed="64"/>
      </right>
      <top style="hair">
        <color indexed="64"/>
      </top>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diagonal/>
    </border>
    <border>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s>
  <cellStyleXfs count="2">
    <xf numFmtId="0" fontId="0" fillId="0" borderId="0"/>
    <xf numFmtId="0" fontId="1" fillId="2" borderId="0" applyNumberFormat="0" applyBorder="0" applyAlignment="0" applyProtection="0"/>
  </cellStyleXfs>
  <cellXfs count="165">
    <xf numFmtId="0" fontId="0" fillId="0" borderId="0" xfId="0"/>
    <xf numFmtId="0" fontId="2" fillId="3" borderId="0" xfId="1" applyFont="1" applyFill="1" applyAlignment="1" applyProtection="1">
      <alignment horizontal="left" vertical="center" indent="1"/>
    </xf>
    <xf numFmtId="0" fontId="3" fillId="3" borderId="0" xfId="1" applyFont="1" applyFill="1" applyAlignment="1" applyProtection="1">
      <alignment horizontal="left" vertical="center" indent="1"/>
    </xf>
    <xf numFmtId="0" fontId="4" fillId="3" borderId="0" xfId="0" applyFont="1" applyFill="1" applyProtection="1"/>
    <xf numFmtId="0" fontId="5" fillId="3" borderId="0" xfId="0" applyFont="1" applyFill="1" applyAlignment="1" applyProtection="1">
      <alignment horizontal="center" vertical="center"/>
    </xf>
    <xf numFmtId="0" fontId="5" fillId="4" borderId="19" xfId="0" applyFont="1" applyFill="1" applyBorder="1" applyAlignment="1" applyProtection="1">
      <alignment horizontal="center"/>
    </xf>
    <xf numFmtId="0" fontId="5" fillId="4" borderId="2" xfId="0" applyFont="1" applyFill="1" applyBorder="1" applyAlignment="1" applyProtection="1">
      <alignment horizontal="center"/>
    </xf>
    <xf numFmtId="0" fontId="5" fillId="4" borderId="4" xfId="0" applyFont="1" applyFill="1" applyBorder="1" applyAlignment="1" applyProtection="1">
      <alignment horizontal="center"/>
    </xf>
    <xf numFmtId="165" fontId="5" fillId="5" borderId="27" xfId="0" applyNumberFormat="1" applyFont="1" applyFill="1" applyBorder="1" applyAlignment="1" applyProtection="1">
      <alignment horizontal="center" vertical="center" wrapText="1"/>
    </xf>
    <xf numFmtId="0" fontId="5" fillId="6" borderId="9" xfId="0" applyFont="1" applyFill="1" applyBorder="1" applyAlignment="1" applyProtection="1">
      <alignment horizontal="left" vertical="center"/>
    </xf>
    <xf numFmtId="0" fontId="5" fillId="3" borderId="0" xfId="0" applyFont="1" applyFill="1" applyProtection="1"/>
    <xf numFmtId="0" fontId="6" fillId="3" borderId="0" xfId="0" applyFont="1" applyFill="1" applyAlignment="1" applyProtection="1">
      <alignment vertical="center"/>
    </xf>
    <xf numFmtId="0" fontId="4" fillId="3" borderId="0" xfId="0" applyFont="1" applyFill="1" applyAlignment="1" applyProtection="1">
      <alignment wrapText="1"/>
    </xf>
    <xf numFmtId="3" fontId="4" fillId="3" borderId="19" xfId="0" applyNumberFormat="1" applyFont="1" applyFill="1" applyBorder="1" applyAlignment="1" applyProtection="1">
      <alignment horizontal="center" vertical="center"/>
    </xf>
    <xf numFmtId="166" fontId="4" fillId="3" borderId="38" xfId="0" applyNumberFormat="1" applyFont="1" applyFill="1" applyBorder="1" applyAlignment="1" applyProtection="1">
      <alignment horizontal="center" vertical="center"/>
    </xf>
    <xf numFmtId="165" fontId="4" fillId="3" borderId="38" xfId="0" applyNumberFormat="1" applyFont="1" applyFill="1" applyBorder="1" applyAlignment="1" applyProtection="1">
      <alignment horizontal="center" vertical="center"/>
    </xf>
    <xf numFmtId="165" fontId="4" fillId="3" borderId="41" xfId="0" applyNumberFormat="1" applyFont="1" applyFill="1" applyBorder="1" applyAlignment="1" applyProtection="1">
      <alignment horizontal="center" vertical="center"/>
    </xf>
    <xf numFmtId="3" fontId="4" fillId="3" borderId="2" xfId="0" applyNumberFormat="1" applyFont="1" applyFill="1" applyBorder="1" applyAlignment="1" applyProtection="1">
      <alignment horizontal="center" vertical="center"/>
    </xf>
    <xf numFmtId="166" fontId="4" fillId="3" borderId="12" xfId="0" applyNumberFormat="1" applyFont="1" applyFill="1" applyBorder="1" applyAlignment="1" applyProtection="1">
      <alignment horizontal="center" vertical="center"/>
    </xf>
    <xf numFmtId="165" fontId="4" fillId="3" borderId="12" xfId="0" applyNumberFormat="1" applyFont="1" applyFill="1" applyBorder="1" applyAlignment="1" applyProtection="1">
      <alignment horizontal="center" vertical="center"/>
    </xf>
    <xf numFmtId="165" fontId="4" fillId="3" borderId="13" xfId="0" applyNumberFormat="1" applyFont="1" applyFill="1" applyBorder="1" applyAlignment="1" applyProtection="1">
      <alignment horizontal="center" vertical="center"/>
    </xf>
    <xf numFmtId="3" fontId="4" fillId="3" borderId="17" xfId="0" applyNumberFormat="1" applyFont="1" applyFill="1" applyBorder="1" applyAlignment="1" applyProtection="1">
      <alignment horizontal="center" vertical="center"/>
    </xf>
    <xf numFmtId="166" fontId="4" fillId="3" borderId="14" xfId="0" applyNumberFormat="1" applyFont="1" applyFill="1" applyBorder="1" applyAlignment="1" applyProtection="1">
      <alignment horizontal="center" vertical="center"/>
    </xf>
    <xf numFmtId="165" fontId="4" fillId="3" borderId="14" xfId="0" applyNumberFormat="1" applyFont="1" applyFill="1" applyBorder="1" applyAlignment="1" applyProtection="1">
      <alignment horizontal="center" vertical="center"/>
    </xf>
    <xf numFmtId="165" fontId="4" fillId="3" borderId="15" xfId="0" applyNumberFormat="1" applyFont="1" applyFill="1" applyBorder="1" applyAlignment="1" applyProtection="1">
      <alignment horizontal="center" vertical="center"/>
    </xf>
    <xf numFmtId="0" fontId="4" fillId="3" borderId="0" xfId="0" applyFont="1" applyFill="1" applyAlignment="1" applyProtection="1">
      <alignment vertical="center"/>
    </xf>
    <xf numFmtId="0" fontId="3" fillId="3" borderId="0" xfId="0" applyFont="1" applyFill="1" applyAlignment="1" applyProtection="1">
      <alignment horizontal="left" vertical="center" indent="1"/>
    </xf>
    <xf numFmtId="0" fontId="4" fillId="3" borderId="0" xfId="0" applyFont="1" applyFill="1" applyAlignment="1" applyProtection="1">
      <alignment horizontal="left" indent="1"/>
    </xf>
    <xf numFmtId="0" fontId="6" fillId="3" borderId="37" xfId="0" applyFont="1" applyFill="1" applyBorder="1" applyAlignment="1" applyProtection="1">
      <alignment horizontal="left" vertical="center"/>
    </xf>
    <xf numFmtId="3" fontId="4" fillId="3" borderId="37" xfId="0" applyNumberFormat="1" applyFont="1" applyFill="1" applyBorder="1" applyAlignment="1" applyProtection="1">
      <alignment horizontal="center" vertical="center"/>
    </xf>
    <xf numFmtId="3" fontId="4" fillId="3" borderId="38" xfId="0" applyNumberFormat="1" applyFont="1" applyFill="1" applyBorder="1" applyAlignment="1" applyProtection="1">
      <alignment horizontal="center" vertical="center"/>
    </xf>
    <xf numFmtId="3" fontId="4" fillId="3" borderId="39" xfId="0" applyNumberFormat="1" applyFont="1" applyFill="1" applyBorder="1" applyAlignment="1" applyProtection="1">
      <alignment horizontal="center" vertical="center"/>
    </xf>
    <xf numFmtId="164" fontId="4" fillId="3" borderId="36" xfId="0" applyNumberFormat="1" applyFont="1" applyFill="1" applyBorder="1" applyAlignment="1" applyProtection="1">
      <alignment horizontal="center" vertical="center"/>
    </xf>
    <xf numFmtId="3" fontId="5" fillId="3" borderId="25" xfId="0" applyNumberFormat="1" applyFont="1" applyFill="1" applyBorder="1" applyAlignment="1" applyProtection="1">
      <alignment horizontal="center" vertical="center"/>
    </xf>
    <xf numFmtId="0" fontId="6" fillId="3" borderId="7" xfId="0" applyFont="1" applyFill="1" applyBorder="1" applyAlignment="1" applyProtection="1">
      <alignment horizontal="left" vertical="center"/>
    </xf>
    <xf numFmtId="3" fontId="4" fillId="3" borderId="7" xfId="0" applyNumberFormat="1" applyFont="1" applyFill="1" applyBorder="1" applyAlignment="1" applyProtection="1">
      <alignment horizontal="center" vertical="center"/>
    </xf>
    <xf numFmtId="3" fontId="4" fillId="3" borderId="12" xfId="0" applyNumberFormat="1" applyFont="1" applyFill="1" applyBorder="1" applyAlignment="1" applyProtection="1">
      <alignment horizontal="center" vertical="center"/>
    </xf>
    <xf numFmtId="3" fontId="4" fillId="3" borderId="21" xfId="0" applyNumberFormat="1" applyFont="1" applyFill="1" applyBorder="1" applyAlignment="1" applyProtection="1">
      <alignment horizontal="center" vertical="center"/>
    </xf>
    <xf numFmtId="164" fontId="4" fillId="3" borderId="3" xfId="0" applyNumberFormat="1" applyFont="1" applyFill="1" applyBorder="1" applyAlignment="1" applyProtection="1">
      <alignment horizontal="center" vertical="center"/>
    </xf>
    <xf numFmtId="3" fontId="5" fillId="3" borderId="3" xfId="0" applyNumberFormat="1" applyFont="1" applyFill="1" applyBorder="1" applyAlignment="1" applyProtection="1">
      <alignment horizontal="center" vertical="center"/>
    </xf>
    <xf numFmtId="0" fontId="6" fillId="3" borderId="20" xfId="0" applyFont="1" applyFill="1" applyBorder="1" applyAlignment="1" applyProtection="1">
      <alignment horizontal="left" vertical="center"/>
    </xf>
    <xf numFmtId="3" fontId="4" fillId="3" borderId="8" xfId="0" applyNumberFormat="1" applyFont="1" applyFill="1" applyBorder="1" applyAlignment="1" applyProtection="1">
      <alignment horizontal="center" vertical="center"/>
    </xf>
    <xf numFmtId="3" fontId="4" fillId="3" borderId="14" xfId="0" applyNumberFormat="1" applyFont="1" applyFill="1" applyBorder="1" applyAlignment="1" applyProtection="1">
      <alignment horizontal="center" vertical="center"/>
    </xf>
    <xf numFmtId="3" fontId="4" fillId="3" borderId="24" xfId="0" applyNumberFormat="1" applyFont="1" applyFill="1" applyBorder="1" applyAlignment="1" applyProtection="1">
      <alignment horizontal="center" vertical="center"/>
    </xf>
    <xf numFmtId="164" fontId="4" fillId="3" borderId="5" xfId="0" applyNumberFormat="1" applyFont="1" applyFill="1" applyBorder="1" applyAlignment="1" applyProtection="1">
      <alignment horizontal="center" vertical="center"/>
    </xf>
    <xf numFmtId="3" fontId="5" fillId="3" borderId="26" xfId="0" applyNumberFormat="1" applyFont="1" applyFill="1" applyBorder="1" applyAlignment="1" applyProtection="1">
      <alignment horizontal="center" vertical="center"/>
    </xf>
    <xf numFmtId="3" fontId="5" fillId="6" borderId="9" xfId="0" applyNumberFormat="1" applyFont="1" applyFill="1" applyBorder="1" applyAlignment="1" applyProtection="1">
      <alignment horizontal="center" vertical="center"/>
    </xf>
    <xf numFmtId="0" fontId="5" fillId="6" borderId="18" xfId="0" applyFont="1" applyFill="1" applyBorder="1" applyAlignment="1" applyProtection="1">
      <alignment horizontal="left" vertical="center"/>
    </xf>
    <xf numFmtId="3" fontId="5" fillId="6" borderId="6" xfId="0" applyNumberFormat="1" applyFont="1" applyFill="1" applyBorder="1" applyAlignment="1" applyProtection="1">
      <alignment horizontal="center" vertical="center"/>
    </xf>
    <xf numFmtId="0" fontId="6" fillId="3" borderId="0" xfId="0" applyFont="1" applyFill="1" applyProtection="1"/>
    <xf numFmtId="0" fontId="5" fillId="5" borderId="9" xfId="0" applyFont="1" applyFill="1" applyBorder="1" applyAlignment="1" applyProtection="1">
      <alignment horizontal="left" vertical="center" indent="1"/>
    </xf>
    <xf numFmtId="0" fontId="5" fillId="5" borderId="27" xfId="0" applyFont="1" applyFill="1" applyBorder="1" applyAlignment="1" applyProtection="1">
      <alignment horizontal="center" vertical="center" wrapText="1"/>
    </xf>
    <xf numFmtId="0" fontId="5" fillId="5" borderId="34" xfId="0" applyFont="1" applyFill="1" applyBorder="1" applyAlignment="1" applyProtection="1">
      <alignment horizontal="left" vertical="center" indent="1"/>
    </xf>
    <xf numFmtId="166" fontId="4" fillId="3" borderId="39" xfId="0" applyNumberFormat="1" applyFont="1" applyFill="1" applyBorder="1" applyAlignment="1" applyProtection="1">
      <alignment horizontal="center" vertical="center"/>
    </xf>
    <xf numFmtId="166" fontId="4" fillId="3" borderId="41" xfId="0" applyNumberFormat="1" applyFont="1" applyFill="1" applyBorder="1" applyAlignment="1" applyProtection="1">
      <alignment horizontal="center" vertical="center"/>
    </xf>
    <xf numFmtId="167" fontId="4" fillId="3" borderId="0" xfId="0" applyNumberFormat="1" applyFont="1" applyFill="1" applyProtection="1"/>
    <xf numFmtId="166" fontId="4" fillId="3" borderId="21" xfId="0" applyNumberFormat="1" applyFont="1" applyFill="1" applyBorder="1" applyAlignment="1" applyProtection="1">
      <alignment horizontal="center" vertical="center"/>
    </xf>
    <xf numFmtId="166" fontId="4" fillId="3" borderId="13" xfId="0" applyNumberFormat="1" applyFont="1" applyFill="1" applyBorder="1" applyAlignment="1" applyProtection="1">
      <alignment horizontal="center" vertical="center"/>
    </xf>
    <xf numFmtId="166" fontId="4" fillId="3" borderId="24" xfId="0" applyNumberFormat="1" applyFont="1" applyFill="1" applyBorder="1" applyAlignment="1" applyProtection="1">
      <alignment horizontal="center" vertical="center"/>
    </xf>
    <xf numFmtId="166" fontId="4" fillId="3" borderId="15" xfId="0" applyNumberFormat="1" applyFont="1" applyFill="1" applyBorder="1" applyAlignment="1" applyProtection="1">
      <alignment horizontal="center" vertical="center"/>
    </xf>
    <xf numFmtId="166" fontId="5" fillId="6" borderId="16" xfId="0" applyNumberFormat="1" applyFont="1" applyFill="1" applyBorder="1" applyAlignment="1" applyProtection="1">
      <alignment horizontal="center" vertical="center"/>
    </xf>
    <xf numFmtId="165" fontId="4" fillId="3" borderId="0" xfId="0" applyNumberFormat="1" applyFont="1" applyFill="1" applyProtection="1"/>
    <xf numFmtId="168" fontId="4" fillId="3" borderId="0" xfId="0" applyNumberFormat="1" applyFont="1" applyFill="1" applyProtection="1"/>
    <xf numFmtId="0" fontId="5" fillId="5" borderId="27" xfId="0" applyFont="1" applyFill="1" applyBorder="1" applyAlignment="1" applyProtection="1">
      <alignment horizontal="center" vertical="center"/>
    </xf>
    <xf numFmtId="0" fontId="5" fillId="5" borderId="34" xfId="0" applyFont="1" applyFill="1" applyBorder="1" applyAlignment="1" applyProtection="1">
      <alignment horizontal="center" vertical="center"/>
    </xf>
    <xf numFmtId="0" fontId="5" fillId="5" borderId="32" xfId="0" applyFont="1" applyFill="1" applyBorder="1" applyAlignment="1" applyProtection="1">
      <alignment horizontal="center" vertical="center"/>
    </xf>
    <xf numFmtId="0" fontId="5" fillId="5" borderId="33" xfId="0" applyFont="1" applyFill="1" applyBorder="1" applyAlignment="1" applyProtection="1">
      <alignment horizontal="center" vertical="center"/>
    </xf>
    <xf numFmtId="0" fontId="4" fillId="3" borderId="0" xfId="0" applyFont="1" applyFill="1" applyAlignment="1" applyProtection="1">
      <alignment horizontal="center" vertical="center"/>
    </xf>
    <xf numFmtId="0" fontId="5" fillId="5" borderId="9" xfId="0" applyFont="1" applyFill="1" applyBorder="1" applyAlignment="1" applyProtection="1">
      <alignment horizontal="left" vertical="center" wrapText="1" indent="1"/>
    </xf>
    <xf numFmtId="0" fontId="5" fillId="5" borderId="34" xfId="0" applyFont="1" applyFill="1" applyBorder="1" applyAlignment="1" applyProtection="1">
      <alignment horizontal="center" vertical="center" wrapText="1"/>
    </xf>
    <xf numFmtId="0" fontId="5" fillId="5" borderId="32" xfId="0" applyFont="1" applyFill="1" applyBorder="1" applyAlignment="1" applyProtection="1">
      <alignment horizontal="center" vertical="center" wrapText="1"/>
    </xf>
    <xf numFmtId="0" fontId="4" fillId="3" borderId="0" xfId="0" applyFont="1" applyFill="1" applyAlignment="1" applyProtection="1">
      <alignment vertical="center" wrapText="1"/>
    </xf>
    <xf numFmtId="0" fontId="5" fillId="3" borderId="25" xfId="0" applyFont="1" applyFill="1" applyBorder="1" applyAlignment="1" applyProtection="1">
      <alignment horizontal="center" vertical="center"/>
    </xf>
    <xf numFmtId="166" fontId="4" fillId="3" borderId="44" xfId="0" applyNumberFormat="1" applyFont="1" applyFill="1" applyBorder="1" applyAlignment="1" applyProtection="1">
      <alignment horizontal="center" vertical="center"/>
    </xf>
    <xf numFmtId="165" fontId="4" fillId="3" borderId="44" xfId="0" applyNumberFormat="1" applyFont="1" applyFill="1" applyBorder="1" applyAlignment="1" applyProtection="1">
      <alignment horizontal="center" vertical="center"/>
    </xf>
    <xf numFmtId="165" fontId="4" fillId="3" borderId="45" xfId="0" applyNumberFormat="1"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165" fontId="4" fillId="3" borderId="21" xfId="0" applyNumberFormat="1"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165" fontId="4" fillId="3" borderId="24" xfId="0" applyNumberFormat="1" applyFont="1" applyFill="1" applyBorder="1" applyAlignment="1" applyProtection="1">
      <alignment horizontal="center" vertical="center"/>
    </xf>
    <xf numFmtId="0" fontId="3" fillId="3" borderId="0" xfId="0" applyFont="1" applyFill="1" applyProtection="1"/>
    <xf numFmtId="0" fontId="5" fillId="5" borderId="18" xfId="0" applyFont="1" applyFill="1" applyBorder="1" applyAlignment="1" applyProtection="1">
      <alignment horizontal="left" vertical="center" indent="1"/>
    </xf>
    <xf numFmtId="3" fontId="4" fillId="3" borderId="0" xfId="0" applyNumberFormat="1" applyFont="1" applyFill="1" applyAlignment="1" applyProtection="1">
      <alignment horizontal="center" vertical="center"/>
    </xf>
    <xf numFmtId="166" fontId="4" fillId="3" borderId="0" xfId="0" applyNumberFormat="1" applyFont="1" applyFill="1" applyProtection="1"/>
    <xf numFmtId="169" fontId="4" fillId="3" borderId="0" xfId="0" applyNumberFormat="1" applyFont="1" applyFill="1" applyProtection="1"/>
    <xf numFmtId="2" fontId="4" fillId="3" borderId="0" xfId="0" applyNumberFormat="1" applyFont="1" applyFill="1" applyProtection="1"/>
    <xf numFmtId="166" fontId="5" fillId="6" borderId="32" xfId="0" applyNumberFormat="1" applyFont="1" applyFill="1" applyBorder="1" applyAlignment="1" applyProtection="1">
      <alignment horizontal="center" vertical="center"/>
    </xf>
    <xf numFmtId="0" fontId="5" fillId="5" borderId="46" xfId="0" applyFont="1" applyFill="1" applyBorder="1" applyAlignment="1" applyProtection="1">
      <alignment horizontal="center" vertical="center"/>
    </xf>
    <xf numFmtId="0" fontId="5" fillId="5" borderId="18" xfId="0" applyFont="1" applyFill="1" applyBorder="1" applyAlignment="1" applyProtection="1">
      <alignment horizontal="center" vertical="center" wrapText="1"/>
    </xf>
    <xf numFmtId="0" fontId="5" fillId="5" borderId="33" xfId="0" applyFont="1" applyFill="1" applyBorder="1" applyAlignment="1" applyProtection="1">
      <alignment horizontal="center" vertical="center" wrapText="1"/>
    </xf>
    <xf numFmtId="0" fontId="5" fillId="5" borderId="47" xfId="0" applyFont="1" applyFill="1" applyBorder="1" applyAlignment="1" applyProtection="1">
      <alignment horizontal="center" vertical="center" wrapText="1"/>
    </xf>
    <xf numFmtId="166" fontId="5" fillId="6" borderId="48" xfId="0" applyNumberFormat="1" applyFont="1" applyFill="1" applyBorder="1" applyAlignment="1" applyProtection="1">
      <alignment horizontal="center" vertical="center"/>
    </xf>
    <xf numFmtId="166" fontId="5" fillId="6" borderId="49" xfId="0" applyNumberFormat="1" applyFont="1" applyFill="1" applyBorder="1" applyAlignment="1" applyProtection="1">
      <alignment horizontal="center" vertical="center"/>
    </xf>
    <xf numFmtId="0" fontId="5" fillId="5" borderId="49" xfId="0" applyFont="1" applyFill="1" applyBorder="1" applyAlignment="1" applyProtection="1">
      <alignment horizontal="center" vertical="center"/>
    </xf>
    <xf numFmtId="0" fontId="5" fillId="5" borderId="42" xfId="0" applyFont="1" applyFill="1" applyBorder="1" applyAlignment="1" applyProtection="1">
      <alignment horizontal="center" vertical="center"/>
    </xf>
    <xf numFmtId="0" fontId="5" fillId="5" borderId="43"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0" fontId="5" fillId="5" borderId="19" xfId="0" applyFont="1" applyFill="1" applyBorder="1" applyAlignment="1" applyProtection="1">
      <alignment horizontal="center" vertical="center"/>
    </xf>
    <xf numFmtId="0" fontId="5" fillId="6" borderId="19" xfId="0" applyFont="1" applyFill="1" applyBorder="1" applyAlignment="1" applyProtection="1">
      <alignment horizontal="center" vertical="center"/>
    </xf>
    <xf numFmtId="3" fontId="5" fillId="6" borderId="49" xfId="0" applyNumberFormat="1" applyFont="1" applyFill="1" applyBorder="1" applyAlignment="1" applyProtection="1">
      <alignment horizontal="center" vertical="center"/>
    </xf>
    <xf numFmtId="3" fontId="5" fillId="6" borderId="32" xfId="0" applyNumberFormat="1" applyFont="1" applyFill="1" applyBorder="1" applyAlignment="1" applyProtection="1">
      <alignment horizontal="center" vertical="center"/>
    </xf>
    <xf numFmtId="3" fontId="5" fillId="6" borderId="33" xfId="0" applyNumberFormat="1" applyFont="1" applyFill="1" applyBorder="1" applyAlignment="1" applyProtection="1">
      <alignment horizontal="center" vertical="center"/>
    </xf>
    <xf numFmtId="3" fontId="5" fillId="6" borderId="1" xfId="0" applyNumberFormat="1" applyFont="1" applyFill="1" applyBorder="1" applyAlignment="1" applyProtection="1">
      <alignment horizontal="center" vertical="center"/>
    </xf>
    <xf numFmtId="3" fontId="5" fillId="6" borderId="50" xfId="0" applyNumberFormat="1" applyFont="1" applyFill="1" applyBorder="1" applyAlignment="1" applyProtection="1">
      <alignment horizontal="center" vertical="center"/>
    </xf>
    <xf numFmtId="3" fontId="5" fillId="6" borderId="51" xfId="0" applyNumberFormat="1" applyFont="1" applyFill="1" applyBorder="1" applyAlignment="1" applyProtection="1">
      <alignment horizontal="center" vertical="center"/>
    </xf>
    <xf numFmtId="3" fontId="4" fillId="3" borderId="41" xfId="0" applyNumberFormat="1" applyFont="1" applyFill="1" applyBorder="1" applyAlignment="1" applyProtection="1">
      <alignment horizontal="center" vertical="center"/>
    </xf>
    <xf numFmtId="3" fontId="4" fillId="3" borderId="13" xfId="0" applyNumberFormat="1" applyFont="1" applyFill="1" applyBorder="1" applyAlignment="1" applyProtection="1">
      <alignment horizontal="center" vertical="center"/>
    </xf>
    <xf numFmtId="3" fontId="4" fillId="3" borderId="15" xfId="0" applyNumberFormat="1" applyFont="1" applyFill="1" applyBorder="1" applyAlignment="1" applyProtection="1">
      <alignment horizontal="center" vertical="center"/>
    </xf>
    <xf numFmtId="166" fontId="4" fillId="3" borderId="45" xfId="0" applyNumberFormat="1" applyFont="1" applyFill="1" applyBorder="1" applyAlignment="1" applyProtection="1">
      <alignment horizontal="center" vertical="center"/>
    </xf>
    <xf numFmtId="166" fontId="5" fillId="6" borderId="34" xfId="0" applyNumberFormat="1" applyFont="1" applyFill="1" applyBorder="1" applyAlignment="1" applyProtection="1">
      <alignment horizontal="center" vertical="center"/>
    </xf>
    <xf numFmtId="0" fontId="5" fillId="5" borderId="35" xfId="0" applyFont="1" applyFill="1" applyBorder="1" applyAlignment="1" applyProtection="1">
      <alignment horizontal="center" vertical="center"/>
    </xf>
    <xf numFmtId="165" fontId="5" fillId="5" borderId="11" xfId="0" applyNumberFormat="1" applyFont="1" applyFill="1" applyBorder="1" applyAlignment="1" applyProtection="1">
      <alignment horizontal="center" vertical="center"/>
    </xf>
    <xf numFmtId="165" fontId="5" fillId="3" borderId="50" xfId="0" applyNumberFormat="1" applyFont="1" applyFill="1" applyBorder="1" applyAlignment="1" applyProtection="1">
      <alignment horizontal="center" vertical="center"/>
    </xf>
    <xf numFmtId="165" fontId="5" fillId="3" borderId="51" xfId="0" applyNumberFormat="1" applyFont="1" applyFill="1" applyBorder="1" applyAlignment="1" applyProtection="1">
      <alignment horizontal="center" vertical="center"/>
    </xf>
    <xf numFmtId="0" fontId="5" fillId="5" borderId="54" xfId="0" applyFont="1" applyFill="1" applyBorder="1" applyAlignment="1" applyProtection="1">
      <alignment horizontal="center" vertical="center"/>
    </xf>
    <xf numFmtId="165" fontId="5" fillId="5" borderId="55" xfId="0" applyNumberFormat="1" applyFont="1" applyFill="1" applyBorder="1" applyAlignment="1" applyProtection="1">
      <alignment horizontal="center" vertical="center"/>
    </xf>
    <xf numFmtId="0" fontId="5" fillId="5" borderId="58" xfId="0" applyFont="1" applyFill="1" applyBorder="1" applyAlignment="1" applyProtection="1">
      <alignment horizontal="center" vertical="center"/>
    </xf>
    <xf numFmtId="0" fontId="4" fillId="3" borderId="29" xfId="0" applyFont="1" applyFill="1" applyBorder="1" applyProtection="1"/>
    <xf numFmtId="0" fontId="6" fillId="3" borderId="3" xfId="0" applyFont="1" applyFill="1" applyBorder="1" applyAlignment="1" applyProtection="1">
      <alignment horizontal="left" vertical="center"/>
    </xf>
    <xf numFmtId="0" fontId="6" fillId="3" borderId="25" xfId="0" applyFont="1" applyFill="1" applyBorder="1" applyAlignment="1" applyProtection="1">
      <alignment horizontal="left" vertical="center"/>
    </xf>
    <xf numFmtId="0" fontId="6" fillId="3" borderId="26" xfId="0" applyFont="1" applyFill="1" applyBorder="1" applyAlignment="1" applyProtection="1">
      <alignment horizontal="left" vertical="center"/>
    </xf>
    <xf numFmtId="0" fontId="6" fillId="3" borderId="5" xfId="0" applyFont="1" applyFill="1" applyBorder="1" applyAlignment="1" applyProtection="1">
      <alignment horizontal="left" vertical="center"/>
    </xf>
    <xf numFmtId="0" fontId="5" fillId="6" borderId="9" xfId="0" applyFont="1" applyFill="1" applyBorder="1" applyAlignment="1" applyProtection="1">
      <alignment horizontal="left"/>
    </xf>
    <xf numFmtId="165" fontId="5" fillId="3" borderId="58" xfId="0" applyNumberFormat="1" applyFont="1" applyFill="1" applyBorder="1" applyAlignment="1" applyProtection="1">
      <alignment horizontal="center" vertical="center"/>
    </xf>
    <xf numFmtId="0" fontId="6" fillId="3" borderId="59" xfId="0" applyFont="1" applyFill="1" applyBorder="1" applyAlignment="1" applyProtection="1">
      <alignment horizontal="left" vertical="center"/>
    </xf>
    <xf numFmtId="0" fontId="6" fillId="3" borderId="60" xfId="0" applyFont="1" applyFill="1" applyBorder="1" applyAlignment="1" applyProtection="1">
      <alignment horizontal="left" vertical="center"/>
    </xf>
    <xf numFmtId="0" fontId="6" fillId="3" borderId="61" xfId="0" applyFont="1" applyFill="1" applyBorder="1" applyAlignment="1" applyProtection="1">
      <alignment horizontal="left" vertical="center"/>
    </xf>
    <xf numFmtId="0" fontId="5" fillId="5" borderId="1" xfId="0" applyFont="1" applyFill="1" applyBorder="1" applyAlignment="1" applyProtection="1">
      <alignment horizontal="center" vertical="center"/>
    </xf>
    <xf numFmtId="166" fontId="4" fillId="3" borderId="37" xfId="0" applyNumberFormat="1" applyFont="1" applyFill="1" applyBorder="1" applyAlignment="1" applyProtection="1">
      <alignment horizontal="center" vertical="center"/>
    </xf>
    <xf numFmtId="166" fontId="4" fillId="3" borderId="7" xfId="0" applyNumberFormat="1" applyFont="1" applyFill="1" applyBorder="1" applyAlignment="1" applyProtection="1">
      <alignment horizontal="center" vertical="center"/>
    </xf>
    <xf numFmtId="166" fontId="4" fillId="3" borderId="8" xfId="0" applyNumberFormat="1" applyFont="1" applyFill="1" applyBorder="1" applyAlignment="1" applyProtection="1">
      <alignment horizontal="center" vertical="center"/>
    </xf>
    <xf numFmtId="166" fontId="5" fillId="6" borderId="27" xfId="0" applyNumberFormat="1" applyFont="1" applyFill="1" applyBorder="1" applyAlignment="1" applyProtection="1">
      <alignment horizontal="center" vertical="center"/>
    </xf>
    <xf numFmtId="0" fontId="6" fillId="3" borderId="36" xfId="0" applyFont="1" applyFill="1" applyBorder="1" applyAlignment="1" applyProtection="1">
      <alignment horizontal="left" vertical="center"/>
    </xf>
    <xf numFmtId="3" fontId="5" fillId="6" borderId="27" xfId="0" applyNumberFormat="1" applyFont="1" applyFill="1" applyBorder="1" applyAlignment="1" applyProtection="1">
      <alignment horizontal="center" vertical="center"/>
    </xf>
    <xf numFmtId="0" fontId="2" fillId="5" borderId="28" xfId="0" applyFont="1" applyFill="1" applyBorder="1" applyAlignment="1" applyProtection="1">
      <alignment horizontal="center" vertical="center" wrapText="1"/>
    </xf>
    <xf numFmtId="0" fontId="2" fillId="5" borderId="29" xfId="0" applyFont="1" applyFill="1" applyBorder="1" applyAlignment="1" applyProtection="1">
      <alignment horizontal="center" vertical="center" wrapText="1"/>
    </xf>
    <xf numFmtId="0" fontId="2" fillId="5" borderId="30" xfId="0" applyFont="1" applyFill="1" applyBorder="1" applyAlignment="1" applyProtection="1">
      <alignment horizontal="center" vertical="center" wrapText="1"/>
    </xf>
    <xf numFmtId="0" fontId="6" fillId="3" borderId="0" xfId="0" applyFont="1" applyFill="1" applyAlignment="1" applyProtection="1">
      <alignment vertical="center" wrapText="1"/>
    </xf>
    <xf numFmtId="0" fontId="3" fillId="3" borderId="0" xfId="0" applyFont="1" applyFill="1" applyAlignment="1" applyProtection="1">
      <alignment vertical="center" wrapText="1"/>
    </xf>
    <xf numFmtId="0" fontId="4" fillId="3" borderId="10"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5" fillId="5" borderId="28" xfId="0" applyFont="1" applyFill="1" applyBorder="1" applyAlignment="1" applyProtection="1">
      <alignment horizontal="left" vertical="center" indent="1"/>
    </xf>
    <xf numFmtId="0" fontId="2" fillId="5" borderId="31" xfId="0" applyFont="1" applyFill="1" applyBorder="1" applyAlignment="1" applyProtection="1">
      <alignment horizontal="left" vertical="center" indent="1"/>
    </xf>
    <xf numFmtId="0" fontId="5" fillId="5" borderId="56" xfId="0" applyFont="1" applyFill="1" applyBorder="1" applyAlignment="1" applyProtection="1">
      <alignment horizontal="center" vertical="center"/>
    </xf>
    <xf numFmtId="0" fontId="5" fillId="5" borderId="53" xfId="0" applyFont="1" applyFill="1" applyBorder="1" applyAlignment="1" applyProtection="1">
      <alignment horizontal="center" vertical="center"/>
    </xf>
    <xf numFmtId="0" fontId="5" fillId="5" borderId="52" xfId="0" applyFont="1" applyFill="1" applyBorder="1" applyAlignment="1" applyProtection="1">
      <alignment horizontal="center" vertical="center"/>
    </xf>
    <xf numFmtId="0" fontId="7" fillId="3" borderId="0" xfId="0" applyFont="1" applyFill="1" applyAlignment="1" applyProtection="1">
      <alignment vertical="center" wrapText="1"/>
    </xf>
    <xf numFmtId="0" fontId="5" fillId="5" borderId="22" xfId="0" applyFont="1" applyFill="1" applyBorder="1" applyAlignment="1" applyProtection="1">
      <alignment horizontal="left" vertical="center" indent="1"/>
    </xf>
    <xf numFmtId="0" fontId="2" fillId="5" borderId="23" xfId="0" applyFont="1" applyFill="1" applyBorder="1" applyAlignment="1" applyProtection="1">
      <alignment horizontal="left" vertical="center" indent="1"/>
    </xf>
    <xf numFmtId="0" fontId="5" fillId="5" borderId="57" xfId="0" applyFont="1" applyFill="1" applyBorder="1" applyAlignment="1" applyProtection="1">
      <alignment horizontal="center" vertical="center"/>
    </xf>
    <xf numFmtId="0" fontId="5" fillId="5" borderId="22" xfId="0" applyFont="1" applyFill="1" applyBorder="1" applyAlignment="1" applyProtection="1">
      <alignment horizontal="center" vertical="center"/>
    </xf>
    <xf numFmtId="0" fontId="5" fillId="5" borderId="23" xfId="0" applyFont="1" applyFill="1" applyBorder="1" applyAlignment="1" applyProtection="1">
      <alignment horizontal="center" vertical="center"/>
    </xf>
    <xf numFmtId="0" fontId="5" fillId="5" borderId="28" xfId="0" applyFont="1" applyFill="1" applyBorder="1" applyAlignment="1" applyProtection="1">
      <alignment horizontal="center" vertical="center"/>
    </xf>
    <xf numFmtId="0" fontId="5" fillId="5" borderId="29" xfId="0" applyFont="1" applyFill="1" applyBorder="1" applyAlignment="1" applyProtection="1">
      <alignment horizontal="center" vertical="center"/>
    </xf>
    <xf numFmtId="0" fontId="5" fillId="5" borderId="30" xfId="0" applyFont="1" applyFill="1" applyBorder="1" applyAlignment="1" applyProtection="1">
      <alignment horizontal="center" vertical="center"/>
    </xf>
    <xf numFmtId="164" fontId="5" fillId="6" borderId="22" xfId="0" applyNumberFormat="1" applyFont="1" applyFill="1" applyBorder="1" applyAlignment="1" applyProtection="1">
      <alignment horizontal="center" vertical="center"/>
    </xf>
    <xf numFmtId="164" fontId="5" fillId="6" borderId="23" xfId="0" applyNumberFormat="1" applyFont="1" applyFill="1" applyBorder="1" applyAlignment="1" applyProtection="1">
      <alignment horizontal="center" vertical="center"/>
    </xf>
    <xf numFmtId="0" fontId="6" fillId="3" borderId="0" xfId="0" applyFont="1" applyFill="1" applyAlignment="1" applyProtection="1">
      <alignment horizontal="left" vertical="center" wrapText="1"/>
    </xf>
    <xf numFmtId="0" fontId="8" fillId="3" borderId="0" xfId="0" applyFont="1" applyFill="1" applyAlignment="1" applyProtection="1">
      <alignment horizontal="center" vertical="center" wrapText="1"/>
    </xf>
    <xf numFmtId="0" fontId="8" fillId="3" borderId="0" xfId="0" applyFont="1" applyFill="1" applyAlignment="1" applyProtection="1">
      <alignment horizontal="center" vertical="top" wrapText="1"/>
    </xf>
    <xf numFmtId="0" fontId="3" fillId="3" borderId="0" xfId="0" applyFont="1" applyFill="1" applyAlignment="1" applyProtection="1">
      <alignment horizontal="center" vertical="top" wrapText="1"/>
    </xf>
    <xf numFmtId="0" fontId="4" fillId="3" borderId="0" xfId="0" applyFont="1" applyFill="1" applyAlignment="1" applyProtection="1">
      <alignment horizontal="center" vertical="top" wrapText="1"/>
    </xf>
    <xf numFmtId="0" fontId="5" fillId="5" borderId="22" xfId="0" applyFont="1" applyFill="1" applyBorder="1" applyAlignment="1" applyProtection="1">
      <alignment horizontal="center" vertical="center" wrapText="1"/>
    </xf>
    <xf numFmtId="0" fontId="2" fillId="5" borderId="31" xfId="0" applyFont="1" applyFill="1" applyBorder="1" applyAlignment="1" applyProtection="1">
      <alignment horizontal="center" vertical="center" wrapText="1"/>
    </xf>
    <xf numFmtId="0" fontId="5" fillId="5" borderId="11" xfId="0" applyFont="1" applyFill="1" applyBorder="1" applyAlignment="1" applyProtection="1">
      <alignment horizontal="center" vertical="center" wrapText="1"/>
    </xf>
  </cellXfs>
  <cellStyles count="2">
    <cellStyle name="Accent1" xfId="1" builtinId="29"/>
    <cellStyle name="Normal"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hr-HR"/>
              <a:t>Consulted seasonal factors - Croatia</a:t>
            </a:r>
          </a:p>
        </c:rich>
      </c:tx>
      <c:layout>
        <c:manualLayout>
          <c:xMode val="edge"/>
          <c:yMode val="edge"/>
          <c:x val="0.35888792760720672"/>
          <c:y val="1.34326086442089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r-Latn-RS"/>
        </a:p>
      </c:txPr>
    </c:title>
    <c:autoTitleDeleted val="0"/>
    <c:plotArea>
      <c:layout>
        <c:manualLayout>
          <c:layoutTarget val="inner"/>
          <c:xMode val="edge"/>
          <c:yMode val="edge"/>
          <c:x val="5.2568670296245235E-2"/>
          <c:y val="8.7119676079080985E-2"/>
          <c:w val="0.88002704118208597"/>
          <c:h val="0.83062030138257437"/>
        </c:manualLayout>
      </c:layout>
      <c:barChart>
        <c:barDir val="col"/>
        <c:grouping val="clustered"/>
        <c:varyColors val="0"/>
        <c:ser>
          <c:idx val="0"/>
          <c:order val="0"/>
          <c:tx>
            <c:strRef>
              <c:f>Calculation!$C$176</c:f>
              <c:strCache>
                <c:ptCount val="1"/>
                <c:pt idx="0">
                  <c:v>Forecasted average daily gas flow</c:v>
                </c:pt>
              </c:strCache>
            </c:strRef>
          </c:tx>
          <c:spPr>
            <a:solidFill>
              <a:schemeClr val="accent1">
                <a:lumMod val="20000"/>
                <a:lumOff val="80000"/>
              </a:schemeClr>
            </a:solidFill>
            <a:ln>
              <a:solidFill>
                <a:schemeClr val="accent1">
                  <a:lumMod val="20000"/>
                  <a:lumOff val="80000"/>
                </a:schemeClr>
              </a:solidFill>
            </a:ln>
            <a:effectLst/>
          </c:spPr>
          <c:invertIfNegative val="0"/>
          <c:cat>
            <c:multiLvlStrRef>
              <c:f>#REF!</c:f>
            </c:multiLvlStrRef>
          </c:cat>
          <c:val>
            <c:numRef>
              <c:f>Calculation!$C$177:$C$188</c:f>
              <c:numCache>
                <c:formatCode>#,##0</c:formatCode>
                <c:ptCount val="12"/>
                <c:pt idx="0">
                  <c:v>4662348882.5944481</c:v>
                </c:pt>
                <c:pt idx="1">
                  <c:v>3804329089.5849442</c:v>
                </c:pt>
                <c:pt idx="2">
                  <c:v>3426128759.8320193</c:v>
                </c:pt>
                <c:pt idx="3">
                  <c:v>2564057827.3925343</c:v>
                </c:pt>
                <c:pt idx="4">
                  <c:v>2111651767.238775</c:v>
                </c:pt>
                <c:pt idx="5">
                  <c:v>1788620073.9525192</c:v>
                </c:pt>
                <c:pt idx="6">
                  <c:v>1823040730.9328222</c:v>
                </c:pt>
                <c:pt idx="7">
                  <c:v>2016199822.0037014</c:v>
                </c:pt>
                <c:pt idx="8">
                  <c:v>2198588612.4630494</c:v>
                </c:pt>
                <c:pt idx="9">
                  <c:v>3404876966.8805652</c:v>
                </c:pt>
                <c:pt idx="10">
                  <c:v>3958099524.1148543</c:v>
                </c:pt>
                <c:pt idx="11">
                  <c:v>4623932943.0097589</c:v>
                </c:pt>
              </c:numCache>
            </c:numRef>
          </c:val>
        </c:ser>
        <c:dLbls>
          <c:showLegendKey val="0"/>
          <c:showVal val="0"/>
          <c:showCatName val="0"/>
          <c:showSerName val="0"/>
          <c:showPercent val="0"/>
          <c:showBubbleSize val="0"/>
        </c:dLbls>
        <c:gapWidth val="219"/>
        <c:overlap val="-27"/>
        <c:axId val="148274816"/>
        <c:axId val="148274424"/>
      </c:barChart>
      <c:lineChart>
        <c:grouping val="standard"/>
        <c:varyColors val="0"/>
        <c:ser>
          <c:idx val="1"/>
          <c:order val="1"/>
          <c:tx>
            <c:strRef>
              <c:f>Calculation!$D$176</c:f>
              <c:strCache>
                <c:ptCount val="1"/>
                <c:pt idx="0">
                  <c:v>Quarterly</c:v>
                </c:pt>
              </c:strCache>
            </c:strRef>
          </c:tx>
          <c:spPr>
            <a:ln w="28575" cap="rnd">
              <a:solidFill>
                <a:schemeClr val="accent2"/>
              </a:solidFill>
              <a:round/>
            </a:ln>
            <a:effectLst/>
          </c:spPr>
          <c:marker>
            <c:symbol val="none"/>
          </c:marker>
          <c:cat>
            <c:strRef>
              <c:f>Calculation!$B$177:$B$188</c:f>
              <c:strCache>
                <c:ptCount val="12"/>
                <c:pt idx="0">
                  <c:v>January</c:v>
                </c:pt>
                <c:pt idx="1">
                  <c:v>February</c:v>
                </c:pt>
                <c:pt idx="2">
                  <c:v>March</c:v>
                </c:pt>
                <c:pt idx="3">
                  <c:v>April </c:v>
                </c:pt>
                <c:pt idx="4">
                  <c:v>May</c:v>
                </c:pt>
                <c:pt idx="5">
                  <c:v>June </c:v>
                </c:pt>
                <c:pt idx="6">
                  <c:v>July</c:v>
                </c:pt>
                <c:pt idx="7">
                  <c:v>August</c:v>
                </c:pt>
                <c:pt idx="8">
                  <c:v>September</c:v>
                </c:pt>
                <c:pt idx="9">
                  <c:v>October</c:v>
                </c:pt>
                <c:pt idx="10">
                  <c:v>November</c:v>
                </c:pt>
                <c:pt idx="11">
                  <c:v>December</c:v>
                </c:pt>
              </c:strCache>
            </c:strRef>
          </c:cat>
          <c:val>
            <c:numRef>
              <c:f>Calculation!$D$177:$D$188</c:f>
              <c:numCache>
                <c:formatCode>#,##0.000</c:formatCode>
                <c:ptCount val="12"/>
                <c:pt idx="0">
                  <c:v>1.65</c:v>
                </c:pt>
                <c:pt idx="1">
                  <c:v>1.65</c:v>
                </c:pt>
                <c:pt idx="2">
                  <c:v>1.65</c:v>
                </c:pt>
                <c:pt idx="3">
                  <c:v>0.78500000000000003</c:v>
                </c:pt>
                <c:pt idx="4">
                  <c:v>0.78500000000000003</c:v>
                </c:pt>
                <c:pt idx="5">
                  <c:v>0.78500000000000003</c:v>
                </c:pt>
                <c:pt idx="6">
                  <c:v>0.70499999999999996</c:v>
                </c:pt>
                <c:pt idx="7">
                  <c:v>0.70499999999999996</c:v>
                </c:pt>
                <c:pt idx="8">
                  <c:v>0.70499999999999996</c:v>
                </c:pt>
                <c:pt idx="9">
                  <c:v>1.55</c:v>
                </c:pt>
                <c:pt idx="10">
                  <c:v>1.55</c:v>
                </c:pt>
                <c:pt idx="11">
                  <c:v>1.55</c:v>
                </c:pt>
              </c:numCache>
            </c:numRef>
          </c:val>
          <c:smooth val="0"/>
        </c:ser>
        <c:ser>
          <c:idx val="2"/>
          <c:order val="2"/>
          <c:tx>
            <c:strRef>
              <c:f>Calculation!$E$176</c:f>
              <c:strCache>
                <c:ptCount val="1"/>
                <c:pt idx="0">
                  <c:v>Monthly</c:v>
                </c:pt>
              </c:strCache>
            </c:strRef>
          </c:tx>
          <c:spPr>
            <a:ln w="28575" cap="rnd">
              <a:solidFill>
                <a:srgbClr val="00B0F0"/>
              </a:solidFill>
              <a:round/>
            </a:ln>
            <a:effectLst/>
          </c:spPr>
          <c:marker>
            <c:symbol val="none"/>
          </c:marker>
          <c:cat>
            <c:strRef>
              <c:f>Calculation!$B$177:$B$188</c:f>
              <c:strCache>
                <c:ptCount val="12"/>
                <c:pt idx="0">
                  <c:v>January</c:v>
                </c:pt>
                <c:pt idx="1">
                  <c:v>February</c:v>
                </c:pt>
                <c:pt idx="2">
                  <c:v>March</c:v>
                </c:pt>
                <c:pt idx="3">
                  <c:v>April </c:v>
                </c:pt>
                <c:pt idx="4">
                  <c:v>May</c:v>
                </c:pt>
                <c:pt idx="5">
                  <c:v>June </c:v>
                </c:pt>
                <c:pt idx="6">
                  <c:v>July</c:v>
                </c:pt>
                <c:pt idx="7">
                  <c:v>August</c:v>
                </c:pt>
                <c:pt idx="8">
                  <c:v>September</c:v>
                </c:pt>
                <c:pt idx="9">
                  <c:v>October</c:v>
                </c:pt>
                <c:pt idx="10">
                  <c:v>November</c:v>
                </c:pt>
                <c:pt idx="11">
                  <c:v>December</c:v>
                </c:pt>
              </c:strCache>
            </c:strRef>
          </c:cat>
          <c:val>
            <c:numRef>
              <c:f>Calculation!$E$177:$E$188</c:f>
              <c:numCache>
                <c:formatCode>0.000</c:formatCode>
                <c:ptCount val="12"/>
                <c:pt idx="0">
                  <c:v>2.4790000000000001</c:v>
                </c:pt>
                <c:pt idx="1">
                  <c:v>1.827</c:v>
                </c:pt>
                <c:pt idx="2">
                  <c:v>1.5620000000000001</c:v>
                </c:pt>
                <c:pt idx="3">
                  <c:v>1.0109999999999999</c:v>
                </c:pt>
                <c:pt idx="4">
                  <c:v>0.75600000000000001</c:v>
                </c:pt>
                <c:pt idx="5">
                  <c:v>0.58899999999999997</c:v>
                </c:pt>
                <c:pt idx="6">
                  <c:v>0.60599999999999998</c:v>
                </c:pt>
                <c:pt idx="7">
                  <c:v>0.70499999999999996</c:v>
                </c:pt>
                <c:pt idx="8">
                  <c:v>0.80300000000000005</c:v>
                </c:pt>
                <c:pt idx="9">
                  <c:v>1.5469999999999999</c:v>
                </c:pt>
                <c:pt idx="10">
                  <c:v>1.9390000000000001</c:v>
                </c:pt>
                <c:pt idx="11">
                  <c:v>2.4489999999999998</c:v>
                </c:pt>
              </c:numCache>
            </c:numRef>
          </c:val>
          <c:smooth val="0"/>
        </c:ser>
        <c:ser>
          <c:idx val="3"/>
          <c:order val="3"/>
          <c:tx>
            <c:strRef>
              <c:f>Calculation!$F$176</c:f>
              <c:strCache>
                <c:ptCount val="1"/>
                <c:pt idx="0">
                  <c:v>Daily</c:v>
                </c:pt>
              </c:strCache>
            </c:strRef>
          </c:tx>
          <c:spPr>
            <a:ln w="28575" cap="rnd">
              <a:solidFill>
                <a:schemeClr val="accent4"/>
              </a:solidFill>
              <a:round/>
            </a:ln>
            <a:effectLst/>
          </c:spPr>
          <c:marker>
            <c:symbol val="none"/>
          </c:marker>
          <c:cat>
            <c:strRef>
              <c:f>Calculation!$B$177:$B$188</c:f>
              <c:strCache>
                <c:ptCount val="12"/>
                <c:pt idx="0">
                  <c:v>January</c:v>
                </c:pt>
                <c:pt idx="1">
                  <c:v>February</c:v>
                </c:pt>
                <c:pt idx="2">
                  <c:v>March</c:v>
                </c:pt>
                <c:pt idx="3">
                  <c:v>April </c:v>
                </c:pt>
                <c:pt idx="4">
                  <c:v>May</c:v>
                </c:pt>
                <c:pt idx="5">
                  <c:v>June </c:v>
                </c:pt>
                <c:pt idx="6">
                  <c:v>July</c:v>
                </c:pt>
                <c:pt idx="7">
                  <c:v>August</c:v>
                </c:pt>
                <c:pt idx="8">
                  <c:v>September</c:v>
                </c:pt>
                <c:pt idx="9">
                  <c:v>October</c:v>
                </c:pt>
                <c:pt idx="10">
                  <c:v>November</c:v>
                </c:pt>
                <c:pt idx="11">
                  <c:v>December</c:v>
                </c:pt>
              </c:strCache>
            </c:strRef>
          </c:cat>
          <c:val>
            <c:numRef>
              <c:f>Calculation!$F$177:$F$188</c:f>
              <c:numCache>
                <c:formatCode>0.000</c:formatCode>
                <c:ptCount val="12"/>
                <c:pt idx="0">
                  <c:v>4.7679999999999998</c:v>
                </c:pt>
                <c:pt idx="1">
                  <c:v>3.5139999999999998</c:v>
                </c:pt>
                <c:pt idx="2">
                  <c:v>3.0030000000000001</c:v>
                </c:pt>
                <c:pt idx="3">
                  <c:v>1.944</c:v>
                </c:pt>
                <c:pt idx="4">
                  <c:v>1.4530000000000001</c:v>
                </c:pt>
                <c:pt idx="5">
                  <c:v>1.133</c:v>
                </c:pt>
                <c:pt idx="6">
                  <c:v>1.1659999999999999</c:v>
                </c:pt>
                <c:pt idx="7">
                  <c:v>1.3560000000000001</c:v>
                </c:pt>
                <c:pt idx="8">
                  <c:v>1.544</c:v>
                </c:pt>
                <c:pt idx="9">
                  <c:v>2.9750000000000001</c:v>
                </c:pt>
                <c:pt idx="10">
                  <c:v>3.7290000000000001</c:v>
                </c:pt>
                <c:pt idx="11">
                  <c:v>4.7089999999999996</c:v>
                </c:pt>
              </c:numCache>
            </c:numRef>
          </c:val>
          <c:smooth val="0"/>
        </c:ser>
        <c:dLbls>
          <c:showLegendKey val="0"/>
          <c:showVal val="0"/>
          <c:showCatName val="0"/>
          <c:showSerName val="0"/>
          <c:showPercent val="0"/>
          <c:showBubbleSize val="0"/>
        </c:dLbls>
        <c:marker val="1"/>
        <c:smooth val="0"/>
        <c:axId val="148272464"/>
        <c:axId val="148273640"/>
        <c:extLst/>
      </c:lineChart>
      <c:catAx>
        <c:axId val="14827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r-Latn-RS"/>
          </a:p>
        </c:txPr>
        <c:crossAx val="148273640"/>
        <c:crosses val="autoZero"/>
        <c:auto val="1"/>
        <c:lblAlgn val="ctr"/>
        <c:lblOffset val="100"/>
        <c:noMultiLvlLbl val="0"/>
      </c:catAx>
      <c:valAx>
        <c:axId val="148273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r-HR"/>
                  <a:t>Seasonal factor x multiplier</a:t>
                </a:r>
              </a:p>
            </c:rich>
          </c:tx>
          <c:layout>
            <c:manualLayout>
              <c:xMode val="edge"/>
              <c:yMode val="edge"/>
              <c:x val="5.9467188310249174E-3"/>
              <c:y val="8.904346087129909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r-Latn-R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r-Latn-RS"/>
          </a:p>
        </c:txPr>
        <c:crossAx val="148272464"/>
        <c:crosses val="autoZero"/>
        <c:crossBetween val="between"/>
      </c:valAx>
      <c:valAx>
        <c:axId val="14827442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r-Latn-RS"/>
          </a:p>
        </c:txPr>
        <c:crossAx val="148274816"/>
        <c:crosses val="max"/>
        <c:crossBetween val="between"/>
        <c:dispUnits>
          <c:builtInUnit val="millions"/>
          <c:dispUnitsLbl>
            <c:layout>
              <c:manualLayout>
                <c:xMode val="edge"/>
                <c:yMode val="edge"/>
                <c:x val="0.97742358451669453"/>
                <c:y val="0.10197199635942732"/>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r-HR"/>
                    <a:t>Millions (kWh/day)</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r-Latn-RS"/>
              </a:p>
            </c:txPr>
          </c:dispUnitsLbl>
        </c:dispUnits>
      </c:valAx>
      <c:catAx>
        <c:axId val="148274816"/>
        <c:scaling>
          <c:orientation val="minMax"/>
        </c:scaling>
        <c:delete val="1"/>
        <c:axPos val="b"/>
        <c:numFmt formatCode="General" sourceLinked="1"/>
        <c:majorTickMark val="out"/>
        <c:minorTickMark val="none"/>
        <c:tickLblPos val="nextTo"/>
        <c:crossAx val="148274424"/>
        <c:crosses val="autoZero"/>
        <c:auto val="1"/>
        <c:lblAlgn val="ctr"/>
        <c:lblOffset val="100"/>
        <c:noMultiLvlLbl val="0"/>
      </c:catAx>
      <c:spPr>
        <a:noFill/>
        <a:ln>
          <a:noFill/>
        </a:ln>
        <a:effectLst/>
      </c:spPr>
    </c:plotArea>
    <c:legend>
      <c:legendPos val="b"/>
      <c:layout>
        <c:manualLayout>
          <c:xMode val="edge"/>
          <c:yMode val="edge"/>
          <c:x val="0.35002902669100233"/>
          <c:y val="0.13077796595265062"/>
          <c:w val="0.34910893204327176"/>
          <c:h val="0.17663349810271597"/>
        </c:manualLayout>
      </c:layout>
      <c:overlay val="0"/>
      <c:spPr>
        <a:solidFill>
          <a:schemeClr val="bg1"/>
        </a:solidFill>
        <a:ln>
          <a:solidFill>
            <a:schemeClr val="bg1">
              <a:lumMod val="75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462396</xdr:colOff>
      <xdr:row>189</xdr:row>
      <xdr:rowOff>32903</xdr:rowOff>
    </xdr:from>
    <xdr:to>
      <xdr:col>8</xdr:col>
      <xdr:colOff>505691</xdr:colOff>
      <xdr:row>206</xdr:row>
      <xdr:rowOff>188767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AM381"/>
  <sheetViews>
    <sheetView tabSelected="1" zoomScaleNormal="100" workbookViewId="0">
      <selection activeCell="E22" sqref="E22"/>
    </sheetView>
  </sheetViews>
  <sheetFormatPr defaultColWidth="9.140625" defaultRowHeight="12.75" x14ac:dyDescent="0.2"/>
  <cols>
    <col min="1" max="1" width="7.140625" style="3" customWidth="1"/>
    <col min="2" max="10" width="17.85546875" style="3" customWidth="1"/>
    <col min="11" max="14" width="20.140625" style="3" customWidth="1"/>
    <col min="15" max="15" width="20.42578125" style="3" bestFit="1" customWidth="1"/>
    <col min="16" max="22" width="18.85546875" style="3" customWidth="1"/>
    <col min="23" max="23" width="20.140625" style="3" customWidth="1"/>
    <col min="24" max="27" width="21" style="3" customWidth="1"/>
    <col min="28" max="28" width="20.140625" style="3" customWidth="1"/>
    <col min="29" max="29" width="22.5703125" style="3" customWidth="1"/>
    <col min="30" max="30" width="20.85546875" style="3" customWidth="1"/>
    <col min="31" max="16384" width="9.140625" style="3"/>
  </cols>
  <sheetData>
    <row r="3" spans="2:27" s="25" customFormat="1" ht="30" customHeight="1" x14ac:dyDescent="0.25">
      <c r="B3" s="158" t="s">
        <v>0</v>
      </c>
      <c r="C3" s="138"/>
      <c r="D3" s="138"/>
      <c r="E3" s="138"/>
      <c r="F3" s="138"/>
    </row>
    <row r="4" spans="2:27" ht="23.25" customHeight="1" x14ac:dyDescent="0.2">
      <c r="B4" s="159" t="s">
        <v>1</v>
      </c>
      <c r="C4" s="160"/>
      <c r="D4" s="160"/>
      <c r="E4" s="160"/>
      <c r="F4" s="160"/>
    </row>
    <row r="5" spans="2:27" ht="20.25" customHeight="1" x14ac:dyDescent="0.2">
      <c r="B5" s="161" t="s">
        <v>2</v>
      </c>
      <c r="C5" s="160"/>
      <c r="D5" s="160"/>
      <c r="E5" s="160"/>
      <c r="F5" s="160"/>
      <c r="H5" s="25"/>
    </row>
    <row r="6" spans="2:27" x14ac:dyDescent="0.2">
      <c r="H6" s="25"/>
    </row>
    <row r="7" spans="2:27" s="26" customFormat="1" ht="17.25" customHeight="1" x14ac:dyDescent="0.2">
      <c r="B7" s="1" t="s">
        <v>3</v>
      </c>
      <c r="C7" s="2"/>
      <c r="D7" s="1"/>
      <c r="E7" s="1"/>
      <c r="H7" s="25"/>
      <c r="I7" s="3"/>
      <c r="J7" s="3"/>
      <c r="K7" s="3"/>
      <c r="L7" s="3"/>
      <c r="M7" s="3"/>
      <c r="N7" s="3"/>
      <c r="O7" s="3"/>
      <c r="P7" s="3"/>
      <c r="Q7" s="3"/>
      <c r="R7" s="3"/>
      <c r="S7" s="3"/>
      <c r="T7" s="3"/>
      <c r="U7" s="3"/>
      <c r="V7" s="3"/>
      <c r="W7" s="3"/>
      <c r="X7" s="3"/>
      <c r="Y7" s="3"/>
      <c r="Z7" s="3"/>
      <c r="AA7" s="3"/>
    </row>
    <row r="8" spans="2:27" x14ac:dyDescent="0.2">
      <c r="E8" s="4" t="s">
        <v>4</v>
      </c>
      <c r="F8" s="4" t="s">
        <v>5</v>
      </c>
      <c r="H8" s="25"/>
    </row>
    <row r="9" spans="2:27" x14ac:dyDescent="0.2">
      <c r="B9" s="3" t="s">
        <v>6</v>
      </c>
      <c r="E9" s="97">
        <v>1.2</v>
      </c>
      <c r="F9" s="5">
        <v>1.5</v>
      </c>
      <c r="G9" s="27"/>
    </row>
    <row r="10" spans="2:27" x14ac:dyDescent="0.2">
      <c r="B10" s="3" t="s">
        <v>7</v>
      </c>
      <c r="E10" s="97">
        <v>1.3</v>
      </c>
      <c r="F10" s="6">
        <v>1.5</v>
      </c>
      <c r="G10" s="27"/>
    </row>
    <row r="11" spans="2:27" x14ac:dyDescent="0.2">
      <c r="B11" s="3" t="s">
        <v>8</v>
      </c>
      <c r="E11" s="97">
        <v>2.5</v>
      </c>
      <c r="F11" s="6">
        <v>3</v>
      </c>
      <c r="G11" s="27"/>
    </row>
    <row r="12" spans="2:27" x14ac:dyDescent="0.2">
      <c r="B12" s="3" t="s">
        <v>9</v>
      </c>
      <c r="E12" s="97">
        <v>2.5</v>
      </c>
      <c r="F12" s="6">
        <v>3</v>
      </c>
      <c r="G12" s="27"/>
    </row>
    <row r="13" spans="2:27" x14ac:dyDescent="0.2">
      <c r="B13" s="3" t="s">
        <v>10</v>
      </c>
      <c r="E13" s="98">
        <v>1.5</v>
      </c>
      <c r="F13" s="7">
        <v>2</v>
      </c>
      <c r="G13" s="27"/>
    </row>
    <row r="17" spans="2:21" s="26" customFormat="1" ht="17.25" customHeight="1" x14ac:dyDescent="0.2">
      <c r="B17" s="1" t="s">
        <v>67</v>
      </c>
      <c r="C17" s="2"/>
      <c r="D17" s="1"/>
      <c r="E17" s="1"/>
      <c r="N17" s="3"/>
      <c r="O17" s="3"/>
      <c r="P17" s="3"/>
      <c r="Q17" s="3"/>
      <c r="R17" s="3"/>
      <c r="S17" s="3"/>
      <c r="T17" s="3"/>
      <c r="U17" s="3"/>
    </row>
    <row r="18" spans="2:21" ht="13.5" thickBot="1" x14ac:dyDescent="0.25"/>
    <row r="19" spans="2:21" ht="15.2" customHeight="1" thickBot="1" x14ac:dyDescent="0.25">
      <c r="B19" s="162" t="s">
        <v>74</v>
      </c>
      <c r="C19" s="152" t="s">
        <v>11</v>
      </c>
      <c r="D19" s="153"/>
      <c r="E19" s="153"/>
      <c r="F19" s="153"/>
      <c r="G19" s="153"/>
      <c r="H19" s="154"/>
      <c r="I19" s="162" t="s">
        <v>72</v>
      </c>
      <c r="J19" s="150" t="s">
        <v>73</v>
      </c>
    </row>
    <row r="20" spans="2:21" ht="15.2" customHeight="1" thickBot="1" x14ac:dyDescent="0.25">
      <c r="B20" s="163"/>
      <c r="C20" s="93">
        <v>2021</v>
      </c>
      <c r="D20" s="65">
        <v>2022</v>
      </c>
      <c r="E20" s="87">
        <v>2023</v>
      </c>
      <c r="F20" s="65">
        <v>2024</v>
      </c>
      <c r="G20" s="87">
        <v>2025</v>
      </c>
      <c r="H20" s="66">
        <v>2026</v>
      </c>
      <c r="I20" s="164"/>
      <c r="J20" s="151"/>
    </row>
    <row r="21" spans="2:21" x14ac:dyDescent="0.2">
      <c r="B21" s="28" t="s">
        <v>12</v>
      </c>
      <c r="C21" s="29">
        <v>4606683587.8322363</v>
      </c>
      <c r="D21" s="30">
        <v>4628949705.7371206</v>
      </c>
      <c r="E21" s="31">
        <v>4651215823.6420059</v>
      </c>
      <c r="F21" s="31">
        <v>4673481941.5468912</v>
      </c>
      <c r="G21" s="31">
        <v>4695748059.4517756</v>
      </c>
      <c r="H21" s="13">
        <v>4718014177.3566608</v>
      </c>
      <c r="I21" s="32">
        <v>0.12815031887703601</v>
      </c>
      <c r="J21" s="33">
        <v>4662348882.5944481</v>
      </c>
    </row>
    <row r="22" spans="2:21" x14ac:dyDescent="0.2">
      <c r="B22" s="34" t="s">
        <v>13</v>
      </c>
      <c r="C22" s="35">
        <v>3758907971.2866583</v>
      </c>
      <c r="D22" s="36">
        <v>3777076418.6059728</v>
      </c>
      <c r="E22" s="37">
        <v>3795244865.9252872</v>
      </c>
      <c r="F22" s="37">
        <v>3813413313.2446017</v>
      </c>
      <c r="G22" s="37">
        <v>3831581760.5639157</v>
      </c>
      <c r="H22" s="17">
        <v>3849750207.8832302</v>
      </c>
      <c r="I22" s="38">
        <v>0.10456660327663003</v>
      </c>
      <c r="J22" s="39">
        <v>3804329089.5849442</v>
      </c>
    </row>
    <row r="23" spans="2:21" x14ac:dyDescent="0.2">
      <c r="B23" s="34" t="s">
        <v>14</v>
      </c>
      <c r="C23" s="35">
        <v>3385223097.8766623</v>
      </c>
      <c r="D23" s="36">
        <v>3401585362.6588049</v>
      </c>
      <c r="E23" s="37">
        <v>3417947627.4409475</v>
      </c>
      <c r="F23" s="37">
        <v>3434309892.2230902</v>
      </c>
      <c r="G23" s="37">
        <v>3450672157.0052328</v>
      </c>
      <c r="H23" s="17">
        <v>3467034421.7873755</v>
      </c>
      <c r="I23" s="38">
        <v>9.4171308098662282E-2</v>
      </c>
      <c r="J23" s="39">
        <v>3426128759.8320193</v>
      </c>
    </row>
    <row r="24" spans="2:21" x14ac:dyDescent="0.2">
      <c r="B24" s="34" t="s">
        <v>15</v>
      </c>
      <c r="C24" s="35">
        <v>2533444709.7680678</v>
      </c>
      <c r="D24" s="36">
        <v>2545689956.8178544</v>
      </c>
      <c r="E24" s="37">
        <v>2557935203.867641</v>
      </c>
      <c r="F24" s="37">
        <v>2570180450.9174275</v>
      </c>
      <c r="G24" s="37">
        <v>2582425697.9672141</v>
      </c>
      <c r="H24" s="17">
        <v>2594670945.0170007</v>
      </c>
      <c r="I24" s="38">
        <v>7.0476242013159968E-2</v>
      </c>
      <c r="J24" s="39">
        <v>2564057827.3925343</v>
      </c>
    </row>
    <row r="25" spans="2:21" x14ac:dyDescent="0.2">
      <c r="B25" s="34" t="s">
        <v>16</v>
      </c>
      <c r="C25" s="35">
        <v>2086440072.2287092</v>
      </c>
      <c r="D25" s="36">
        <v>2096524750.2327354</v>
      </c>
      <c r="E25" s="37">
        <v>2106609428.2367618</v>
      </c>
      <c r="F25" s="37">
        <v>2116694106.2407882</v>
      </c>
      <c r="G25" s="37">
        <v>2126778784.2448146</v>
      </c>
      <c r="H25" s="17">
        <v>2136863462.248841</v>
      </c>
      <c r="I25" s="38">
        <v>5.8041312253389224E-2</v>
      </c>
      <c r="J25" s="39">
        <v>2111651767.238775</v>
      </c>
    </row>
    <row r="26" spans="2:21" x14ac:dyDescent="0.2">
      <c r="B26" s="34" t="s">
        <v>17</v>
      </c>
      <c r="C26" s="35">
        <v>1767265159.0498888</v>
      </c>
      <c r="D26" s="36">
        <v>1775807125.010941</v>
      </c>
      <c r="E26" s="37">
        <v>1784349090.971993</v>
      </c>
      <c r="F26" s="37">
        <v>1792891056.9330451</v>
      </c>
      <c r="G26" s="37">
        <v>1801433022.8940971</v>
      </c>
      <c r="H26" s="17">
        <v>1809974988.855149</v>
      </c>
      <c r="I26" s="38">
        <v>4.9162394020443395E-2</v>
      </c>
      <c r="J26" s="39">
        <v>1788620073.9525192</v>
      </c>
    </row>
    <row r="27" spans="2:21" x14ac:dyDescent="0.2">
      <c r="B27" s="34" t="s">
        <v>18</v>
      </c>
      <c r="C27" s="35">
        <v>1801274856.6479223</v>
      </c>
      <c r="D27" s="36">
        <v>1809981206.3618822</v>
      </c>
      <c r="E27" s="37">
        <v>1818687556.0758424</v>
      </c>
      <c r="F27" s="37">
        <v>1827393905.7898023</v>
      </c>
      <c r="G27" s="37">
        <v>1836100255.5037622</v>
      </c>
      <c r="H27" s="17">
        <v>1844806605.2177222</v>
      </c>
      <c r="I27" s="38">
        <v>5.0108487562359617E-2</v>
      </c>
      <c r="J27" s="39">
        <v>1823040730.9328222</v>
      </c>
    </row>
    <row r="28" spans="2:21" x14ac:dyDescent="0.2">
      <c r="B28" s="34" t="s">
        <v>19</v>
      </c>
      <c r="C28" s="35">
        <v>1992127758.711668</v>
      </c>
      <c r="D28" s="36">
        <v>2001756584.0284815</v>
      </c>
      <c r="E28" s="37">
        <v>2011385409.345295</v>
      </c>
      <c r="F28" s="37">
        <v>2021014234.6621084</v>
      </c>
      <c r="G28" s="37">
        <v>2030643059.9789219</v>
      </c>
      <c r="H28" s="17">
        <v>2040271885.2957354</v>
      </c>
      <c r="I28" s="38">
        <v>5.5417699665113514E-2</v>
      </c>
      <c r="J28" s="39">
        <v>2016199822.0037014</v>
      </c>
    </row>
    <row r="29" spans="2:21" x14ac:dyDescent="0.2">
      <c r="B29" s="34" t="s">
        <v>20</v>
      </c>
      <c r="C29" s="35">
        <v>2172338950.2744279</v>
      </c>
      <c r="D29" s="36">
        <v>2182838815.1498766</v>
      </c>
      <c r="E29" s="37">
        <v>2193338680.0253248</v>
      </c>
      <c r="F29" s="37">
        <v>2203838544.9007735</v>
      </c>
      <c r="G29" s="37">
        <v>2214338409.7762218</v>
      </c>
      <c r="H29" s="17">
        <v>2224838274.65167</v>
      </c>
      <c r="I29" s="38">
        <v>6.0430876980998069E-2</v>
      </c>
      <c r="J29" s="39">
        <v>2198588612.4630494</v>
      </c>
    </row>
    <row r="30" spans="2:21" x14ac:dyDescent="0.2">
      <c r="B30" s="34" t="s">
        <v>21</v>
      </c>
      <c r="C30" s="35">
        <v>3364225036.9707203</v>
      </c>
      <c r="D30" s="36">
        <v>3380485808.9346581</v>
      </c>
      <c r="E30" s="37">
        <v>3396746580.8985963</v>
      </c>
      <c r="F30" s="37">
        <v>3413007352.862534</v>
      </c>
      <c r="G30" s="37">
        <v>3429268124.8264723</v>
      </c>
      <c r="H30" s="17">
        <v>3445528896.7904105</v>
      </c>
      <c r="I30" s="38">
        <v>9.3587176770866407E-2</v>
      </c>
      <c r="J30" s="39">
        <v>3404876966.8805652</v>
      </c>
    </row>
    <row r="31" spans="2:21" x14ac:dyDescent="0.2">
      <c r="B31" s="34" t="s">
        <v>22</v>
      </c>
      <c r="C31" s="35">
        <v>3910842490.7489982</v>
      </c>
      <c r="D31" s="36">
        <v>3929745304.0953403</v>
      </c>
      <c r="E31" s="37">
        <v>3948648117.4416828</v>
      </c>
      <c r="F31" s="37">
        <v>3967550930.7880249</v>
      </c>
      <c r="G31" s="37">
        <v>3986453744.1343675</v>
      </c>
      <c r="H31" s="17">
        <v>4005356557.4807096</v>
      </c>
      <c r="I31" s="38">
        <v>0.1087931703386605</v>
      </c>
      <c r="J31" s="39">
        <v>3958099524.1148543</v>
      </c>
    </row>
    <row r="32" spans="2:21" ht="13.5" thickBot="1" x14ac:dyDescent="0.25">
      <c r="B32" s="40" t="s">
        <v>23</v>
      </c>
      <c r="C32" s="41">
        <v>4568726308.6040325</v>
      </c>
      <c r="D32" s="42">
        <v>4590808962.3663225</v>
      </c>
      <c r="E32" s="43">
        <v>4612891616.1286135</v>
      </c>
      <c r="F32" s="43">
        <v>4634974269.8909044</v>
      </c>
      <c r="G32" s="43">
        <v>4657056923.6531954</v>
      </c>
      <c r="H32" s="21">
        <v>4679139577.4154863</v>
      </c>
      <c r="I32" s="44">
        <v>0.12709441014268119</v>
      </c>
      <c r="J32" s="45">
        <v>4623932943.0097589</v>
      </c>
    </row>
    <row r="33" spans="2:14" ht="13.5" thickBot="1" x14ac:dyDescent="0.25">
      <c r="B33" s="9" t="s">
        <v>24</v>
      </c>
      <c r="C33" s="99">
        <v>2995624999.9999986</v>
      </c>
      <c r="D33" s="100">
        <v>3010104166.666666</v>
      </c>
      <c r="E33" s="100">
        <v>3024583333.3333335</v>
      </c>
      <c r="F33" s="100">
        <v>3039062499.9999995</v>
      </c>
      <c r="G33" s="100">
        <v>3053541666.666666</v>
      </c>
      <c r="H33" s="101">
        <v>3068020833.3333325</v>
      </c>
      <c r="I33" s="155">
        <v>0.99999999999999978</v>
      </c>
      <c r="J33" s="46">
        <v>3031822916.666666</v>
      </c>
    </row>
    <row r="34" spans="2:14" ht="13.5" thickBot="1" x14ac:dyDescent="0.25">
      <c r="B34" s="47" t="s">
        <v>25</v>
      </c>
      <c r="C34" s="102">
        <v>35947499999.999985</v>
      </c>
      <c r="D34" s="103">
        <v>36121249999.999992</v>
      </c>
      <c r="E34" s="103">
        <v>36295000000</v>
      </c>
      <c r="F34" s="103">
        <v>36468749999.999992</v>
      </c>
      <c r="G34" s="103">
        <v>36642499999.999992</v>
      </c>
      <c r="H34" s="104">
        <v>36816249999.999992</v>
      </c>
      <c r="I34" s="156"/>
      <c r="J34" s="48">
        <v>36381874999.999992</v>
      </c>
    </row>
    <row r="36" spans="2:14" s="26" customFormat="1" ht="17.25" customHeight="1" x14ac:dyDescent="0.2">
      <c r="B36" s="1" t="s">
        <v>26</v>
      </c>
      <c r="C36" s="2"/>
      <c r="D36" s="1"/>
      <c r="E36" s="1"/>
      <c r="N36" s="3"/>
    </row>
    <row r="37" spans="2:14" x14ac:dyDescent="0.2">
      <c r="B37" s="157" t="s">
        <v>71</v>
      </c>
      <c r="C37" s="157"/>
      <c r="D37" s="157"/>
      <c r="E37" s="157"/>
      <c r="F37" s="157"/>
      <c r="G37" s="157"/>
      <c r="H37" s="157"/>
    </row>
    <row r="39" spans="2:14" x14ac:dyDescent="0.2">
      <c r="B39" s="10" t="s">
        <v>27</v>
      </c>
    </row>
    <row r="40" spans="2:14" ht="39.75" customHeight="1" x14ac:dyDescent="0.2">
      <c r="B40" s="137" t="s">
        <v>28</v>
      </c>
      <c r="C40" s="138"/>
      <c r="D40" s="138"/>
      <c r="E40" s="138"/>
      <c r="F40" s="138"/>
      <c r="G40" s="138"/>
    </row>
    <row r="41" spans="2:14" ht="13.5" thickBot="1" x14ac:dyDescent="0.25">
      <c r="B41" s="49"/>
    </row>
    <row r="42" spans="2:14" ht="26.25" thickBot="1" x14ac:dyDescent="0.25">
      <c r="B42" s="50" t="s">
        <v>74</v>
      </c>
      <c r="C42" s="51" t="s">
        <v>77</v>
      </c>
    </row>
    <row r="43" spans="2:14" x14ac:dyDescent="0.2">
      <c r="B43" s="132" t="s">
        <v>12</v>
      </c>
      <c r="C43" s="105">
        <f t="shared" ref="C43:C54" si="0">J21</f>
        <v>4662348882.5944481</v>
      </c>
    </row>
    <row r="44" spans="2:14" x14ac:dyDescent="0.2">
      <c r="B44" s="118" t="s">
        <v>13</v>
      </c>
      <c r="C44" s="106">
        <f t="shared" si="0"/>
        <v>3804329089.5849442</v>
      </c>
    </row>
    <row r="45" spans="2:14" x14ac:dyDescent="0.2">
      <c r="B45" s="118" t="s">
        <v>14</v>
      </c>
      <c r="C45" s="106">
        <f t="shared" si="0"/>
        <v>3426128759.8320193</v>
      </c>
    </row>
    <row r="46" spans="2:14" x14ac:dyDescent="0.2">
      <c r="B46" s="118" t="s">
        <v>15</v>
      </c>
      <c r="C46" s="106">
        <f t="shared" si="0"/>
        <v>2564057827.3925343</v>
      </c>
    </row>
    <row r="47" spans="2:14" x14ac:dyDescent="0.2">
      <c r="B47" s="118" t="s">
        <v>16</v>
      </c>
      <c r="C47" s="106">
        <f t="shared" si="0"/>
        <v>2111651767.238775</v>
      </c>
    </row>
    <row r="48" spans="2:14" x14ac:dyDescent="0.2">
      <c r="B48" s="118" t="s">
        <v>17</v>
      </c>
      <c r="C48" s="106">
        <f t="shared" si="0"/>
        <v>1788620073.9525192</v>
      </c>
    </row>
    <row r="49" spans="2:13" x14ac:dyDescent="0.2">
      <c r="B49" s="118" t="s">
        <v>18</v>
      </c>
      <c r="C49" s="106">
        <f t="shared" si="0"/>
        <v>1823040730.9328222</v>
      </c>
    </row>
    <row r="50" spans="2:13" x14ac:dyDescent="0.2">
      <c r="B50" s="118" t="s">
        <v>19</v>
      </c>
      <c r="C50" s="106">
        <f t="shared" si="0"/>
        <v>2016199822.0037014</v>
      </c>
    </row>
    <row r="51" spans="2:13" x14ac:dyDescent="0.2">
      <c r="B51" s="118" t="s">
        <v>20</v>
      </c>
      <c r="C51" s="106">
        <f t="shared" si="0"/>
        <v>2198588612.4630494</v>
      </c>
    </row>
    <row r="52" spans="2:13" x14ac:dyDescent="0.2">
      <c r="B52" s="118" t="s">
        <v>21</v>
      </c>
      <c r="C52" s="106">
        <f t="shared" si="0"/>
        <v>3404876966.8805652</v>
      </c>
    </row>
    <row r="53" spans="2:13" x14ac:dyDescent="0.2">
      <c r="B53" s="118" t="s">
        <v>22</v>
      </c>
      <c r="C53" s="106">
        <f t="shared" si="0"/>
        <v>3958099524.1148543</v>
      </c>
    </row>
    <row r="54" spans="2:13" ht="13.5" thickBot="1" x14ac:dyDescent="0.25">
      <c r="B54" s="121" t="s">
        <v>23</v>
      </c>
      <c r="C54" s="107">
        <f t="shared" si="0"/>
        <v>4623932943.0097589</v>
      </c>
    </row>
    <row r="55" spans="2:13" ht="13.5" thickBot="1" x14ac:dyDescent="0.25">
      <c r="B55" s="9" t="s">
        <v>25</v>
      </c>
      <c r="C55" s="133">
        <f>SUM(C43:C54)</f>
        <v>36381874999.999992</v>
      </c>
    </row>
    <row r="56" spans="2:13" ht="13.5" thickBot="1" x14ac:dyDescent="0.25">
      <c r="B56" s="9" t="s">
        <v>24</v>
      </c>
      <c r="C56" s="133">
        <f>AVERAGE(C43:C54)</f>
        <v>3031822916.666666</v>
      </c>
    </row>
    <row r="58" spans="2:13" x14ac:dyDescent="0.2">
      <c r="B58" s="10" t="s">
        <v>29</v>
      </c>
    </row>
    <row r="59" spans="2:13" x14ac:dyDescent="0.2">
      <c r="B59" s="157" t="s">
        <v>30</v>
      </c>
      <c r="C59" s="157"/>
      <c r="D59" s="157"/>
      <c r="E59" s="157"/>
      <c r="F59" s="157"/>
      <c r="G59" s="157"/>
      <c r="H59" s="157"/>
    </row>
    <row r="60" spans="2:13" ht="13.5" thickBot="1" x14ac:dyDescent="0.25"/>
    <row r="61" spans="2:13" ht="39.75" customHeight="1" thickBot="1" x14ac:dyDescent="0.25">
      <c r="B61" s="50" t="s">
        <v>74</v>
      </c>
      <c r="C61" s="52" t="s">
        <v>31</v>
      </c>
      <c r="D61" s="51" t="s">
        <v>32</v>
      </c>
    </row>
    <row r="62" spans="2:13" x14ac:dyDescent="0.2">
      <c r="B62" s="132" t="s">
        <v>12</v>
      </c>
      <c r="C62" s="53">
        <f t="shared" ref="C62:C73" si="1">C43/$C$55</f>
        <v>0.1281503188770356</v>
      </c>
      <c r="D62" s="54">
        <f t="shared" ref="D62:D73" si="2">IF(C43/$C$55=0,0.1,C43/$C$55)</f>
        <v>0.1281503188770356</v>
      </c>
      <c r="M62" s="55"/>
    </row>
    <row r="63" spans="2:13" x14ac:dyDescent="0.2">
      <c r="B63" s="118" t="s">
        <v>13</v>
      </c>
      <c r="C63" s="56">
        <f t="shared" si="1"/>
        <v>0.10456660327663006</v>
      </c>
      <c r="D63" s="57">
        <f t="shared" si="2"/>
        <v>0.10456660327663006</v>
      </c>
      <c r="M63" s="55"/>
    </row>
    <row r="64" spans="2:13" x14ac:dyDescent="0.2">
      <c r="B64" s="118" t="s">
        <v>14</v>
      </c>
      <c r="C64" s="56">
        <f t="shared" si="1"/>
        <v>9.417130809866231E-2</v>
      </c>
      <c r="D64" s="57">
        <f t="shared" si="2"/>
        <v>9.417130809866231E-2</v>
      </c>
      <c r="M64" s="55"/>
    </row>
    <row r="65" spans="2:14" x14ac:dyDescent="0.2">
      <c r="B65" s="118" t="s">
        <v>15</v>
      </c>
      <c r="C65" s="56">
        <f t="shared" si="1"/>
        <v>7.0476242013159981E-2</v>
      </c>
      <c r="D65" s="57">
        <f t="shared" si="2"/>
        <v>7.0476242013159981E-2</v>
      </c>
      <c r="M65" s="55"/>
    </row>
    <row r="66" spans="2:14" x14ac:dyDescent="0.2">
      <c r="B66" s="118" t="s">
        <v>16</v>
      </c>
      <c r="C66" s="56">
        <f t="shared" si="1"/>
        <v>5.8041312253389238E-2</v>
      </c>
      <c r="D66" s="57">
        <f t="shared" si="2"/>
        <v>5.8041312253389238E-2</v>
      </c>
      <c r="M66" s="55"/>
    </row>
    <row r="67" spans="2:14" x14ac:dyDescent="0.2">
      <c r="B67" s="118" t="s">
        <v>17</v>
      </c>
      <c r="C67" s="56">
        <f t="shared" si="1"/>
        <v>4.9162394020443409E-2</v>
      </c>
      <c r="D67" s="57">
        <f t="shared" si="2"/>
        <v>4.9162394020443409E-2</v>
      </c>
      <c r="M67" s="55"/>
    </row>
    <row r="68" spans="2:14" x14ac:dyDescent="0.2">
      <c r="B68" s="118" t="s">
        <v>18</v>
      </c>
      <c r="C68" s="56">
        <f t="shared" si="1"/>
        <v>5.0108487562359624E-2</v>
      </c>
      <c r="D68" s="57">
        <f t="shared" si="2"/>
        <v>5.0108487562359624E-2</v>
      </c>
      <c r="M68" s="55"/>
    </row>
    <row r="69" spans="2:14" x14ac:dyDescent="0.2">
      <c r="B69" s="118" t="s">
        <v>19</v>
      </c>
      <c r="C69" s="56">
        <f t="shared" si="1"/>
        <v>5.5417699665113521E-2</v>
      </c>
      <c r="D69" s="57">
        <f t="shared" si="2"/>
        <v>5.5417699665113521E-2</v>
      </c>
      <c r="M69" s="55"/>
    </row>
    <row r="70" spans="2:14" x14ac:dyDescent="0.2">
      <c r="B70" s="118" t="s">
        <v>20</v>
      </c>
      <c r="C70" s="56">
        <f t="shared" si="1"/>
        <v>6.043087698099809E-2</v>
      </c>
      <c r="D70" s="57">
        <f t="shared" si="2"/>
        <v>6.043087698099809E-2</v>
      </c>
      <c r="M70" s="55"/>
    </row>
    <row r="71" spans="2:14" x14ac:dyDescent="0.2">
      <c r="B71" s="118" t="s">
        <v>21</v>
      </c>
      <c r="C71" s="56">
        <f t="shared" si="1"/>
        <v>9.358717677086642E-2</v>
      </c>
      <c r="D71" s="57">
        <f t="shared" si="2"/>
        <v>9.358717677086642E-2</v>
      </c>
      <c r="M71" s="55"/>
    </row>
    <row r="72" spans="2:14" x14ac:dyDescent="0.2">
      <c r="B72" s="118" t="s">
        <v>22</v>
      </c>
      <c r="C72" s="56">
        <f t="shared" si="1"/>
        <v>0.10879317033866054</v>
      </c>
      <c r="D72" s="57">
        <f t="shared" si="2"/>
        <v>0.10879317033866054</v>
      </c>
      <c r="M72" s="55"/>
    </row>
    <row r="73" spans="2:14" ht="13.5" thickBot="1" x14ac:dyDescent="0.25">
      <c r="B73" s="121" t="s">
        <v>23</v>
      </c>
      <c r="C73" s="58">
        <f t="shared" si="1"/>
        <v>0.12709441014268122</v>
      </c>
      <c r="D73" s="59">
        <f t="shared" si="2"/>
        <v>0.12709441014268122</v>
      </c>
      <c r="M73" s="55"/>
    </row>
    <row r="74" spans="2:14" ht="13.5" thickBot="1" x14ac:dyDescent="0.25">
      <c r="B74" s="9" t="s">
        <v>25</v>
      </c>
      <c r="C74" s="109">
        <f>SUM(C62:C73)</f>
        <v>1.0000000000000002</v>
      </c>
      <c r="D74" s="60">
        <f>SUM(D62:D73)</f>
        <v>1.0000000000000002</v>
      </c>
    </row>
    <row r="75" spans="2:14" x14ac:dyDescent="0.2">
      <c r="C75" s="61"/>
    </row>
    <row r="76" spans="2:14" x14ac:dyDescent="0.2">
      <c r="B76" s="10" t="s">
        <v>33</v>
      </c>
    </row>
    <row r="77" spans="2:14" ht="27" customHeight="1" x14ac:dyDescent="0.2">
      <c r="B77" s="137" t="s">
        <v>34</v>
      </c>
      <c r="C77" s="138"/>
      <c r="D77" s="138"/>
      <c r="E77" s="138"/>
      <c r="F77" s="138"/>
      <c r="G77" s="138"/>
      <c r="J77" s="55"/>
      <c r="L77" s="62"/>
      <c r="N77" s="62"/>
    </row>
    <row r="78" spans="2:14" ht="13.5" thickBot="1" x14ac:dyDescent="0.25"/>
    <row r="79" spans="2:14" ht="18.75" customHeight="1" thickBot="1" x14ac:dyDescent="0.25">
      <c r="B79" s="50" t="s">
        <v>74</v>
      </c>
      <c r="C79" s="63" t="s">
        <v>35</v>
      </c>
    </row>
    <row r="80" spans="2:14" x14ac:dyDescent="0.2">
      <c r="B80" s="132" t="s">
        <v>12</v>
      </c>
      <c r="C80" s="54">
        <f>C62*12</f>
        <v>1.5378038265244272</v>
      </c>
    </row>
    <row r="81" spans="2:7" x14ac:dyDescent="0.2">
      <c r="B81" s="118" t="s">
        <v>13</v>
      </c>
      <c r="C81" s="57">
        <f t="shared" ref="C81:C91" si="3">C63*12</f>
        <v>1.2547992393195608</v>
      </c>
    </row>
    <row r="82" spans="2:7" x14ac:dyDescent="0.2">
      <c r="B82" s="118" t="s">
        <v>14</v>
      </c>
      <c r="C82" s="57">
        <f t="shared" si="3"/>
        <v>1.1300556971839477</v>
      </c>
    </row>
    <row r="83" spans="2:7" x14ac:dyDescent="0.2">
      <c r="B83" s="118" t="s">
        <v>15</v>
      </c>
      <c r="C83" s="57">
        <f t="shared" si="3"/>
        <v>0.84571490415791972</v>
      </c>
    </row>
    <row r="84" spans="2:7" x14ac:dyDescent="0.2">
      <c r="B84" s="118" t="s">
        <v>16</v>
      </c>
      <c r="C84" s="57">
        <f t="shared" si="3"/>
        <v>0.69649574704067085</v>
      </c>
    </row>
    <row r="85" spans="2:7" x14ac:dyDescent="0.2">
      <c r="B85" s="118" t="s">
        <v>17</v>
      </c>
      <c r="C85" s="57">
        <f t="shared" si="3"/>
        <v>0.58994872824532085</v>
      </c>
    </row>
    <row r="86" spans="2:7" x14ac:dyDescent="0.2">
      <c r="B86" s="118" t="s">
        <v>18</v>
      </c>
      <c r="C86" s="57">
        <f t="shared" si="3"/>
        <v>0.60130185074831544</v>
      </c>
    </row>
    <row r="87" spans="2:7" x14ac:dyDescent="0.2">
      <c r="B87" s="118" t="s">
        <v>19</v>
      </c>
      <c r="C87" s="57">
        <f t="shared" si="3"/>
        <v>0.6650123959813623</v>
      </c>
    </row>
    <row r="88" spans="2:7" x14ac:dyDescent="0.2">
      <c r="B88" s="118" t="s">
        <v>20</v>
      </c>
      <c r="C88" s="57">
        <f t="shared" si="3"/>
        <v>0.7251705237719771</v>
      </c>
    </row>
    <row r="89" spans="2:7" x14ac:dyDescent="0.2">
      <c r="B89" s="118" t="s">
        <v>21</v>
      </c>
      <c r="C89" s="57">
        <f t="shared" si="3"/>
        <v>1.123046121250397</v>
      </c>
    </row>
    <row r="90" spans="2:7" x14ac:dyDescent="0.2">
      <c r="B90" s="118" t="s">
        <v>22</v>
      </c>
      <c r="C90" s="57">
        <f t="shared" si="3"/>
        <v>1.3055180440639265</v>
      </c>
    </row>
    <row r="91" spans="2:7" ht="13.5" thickBot="1" x14ac:dyDescent="0.25">
      <c r="B91" s="121" t="s">
        <v>23</v>
      </c>
      <c r="C91" s="59">
        <f t="shared" si="3"/>
        <v>1.5251329217121747</v>
      </c>
    </row>
    <row r="92" spans="2:7" ht="13.5" thickBot="1" x14ac:dyDescent="0.25">
      <c r="B92" s="9" t="s">
        <v>25</v>
      </c>
      <c r="C92" s="131">
        <f>SUM(C80:C91)</f>
        <v>12</v>
      </c>
    </row>
    <row r="94" spans="2:7" x14ac:dyDescent="0.2">
      <c r="B94" s="10" t="s">
        <v>36</v>
      </c>
    </row>
    <row r="95" spans="2:7" ht="27" customHeight="1" x14ac:dyDescent="0.2">
      <c r="B95" s="137" t="s">
        <v>37</v>
      </c>
      <c r="C95" s="138"/>
      <c r="D95" s="138"/>
      <c r="E95" s="138"/>
      <c r="F95" s="138"/>
      <c r="G95" s="138"/>
    </row>
    <row r="96" spans="2:7" ht="13.5" thickBot="1" x14ac:dyDescent="0.25"/>
    <row r="97" spans="2:7" ht="26.25" thickBot="1" x14ac:dyDescent="0.25">
      <c r="B97" s="50" t="s">
        <v>74</v>
      </c>
      <c r="C97" s="64" t="s">
        <v>38</v>
      </c>
      <c r="D97" s="8" t="s">
        <v>68</v>
      </c>
    </row>
    <row r="98" spans="2:7" ht="13.5" customHeight="1" x14ac:dyDescent="0.2">
      <c r="B98" s="119" t="s">
        <v>12</v>
      </c>
      <c r="C98" s="73">
        <f t="shared" ref="C98:C109" si="4">POWER(C80,$E$13)</f>
        <v>1.9070031298992451</v>
      </c>
      <c r="D98" s="108">
        <f t="shared" ref="D98:D109" si="5">D177/$E$9</f>
        <v>1.375</v>
      </c>
      <c r="F98" s="61"/>
      <c r="G98" s="61"/>
    </row>
    <row r="99" spans="2:7" x14ac:dyDescent="0.2">
      <c r="B99" s="118" t="s">
        <v>13</v>
      </c>
      <c r="C99" s="56">
        <f t="shared" si="4"/>
        <v>1.4055987754219001</v>
      </c>
      <c r="D99" s="57">
        <f t="shared" si="5"/>
        <v>1.375</v>
      </c>
      <c r="F99" s="61"/>
      <c r="G99" s="61"/>
    </row>
    <row r="100" spans="2:7" x14ac:dyDescent="0.2">
      <c r="B100" s="118" t="s">
        <v>14</v>
      </c>
      <c r="C100" s="56">
        <f t="shared" si="4"/>
        <v>1.2012952883113706</v>
      </c>
      <c r="D100" s="57">
        <f t="shared" si="5"/>
        <v>1.375</v>
      </c>
      <c r="F100" s="61"/>
      <c r="G100" s="61"/>
    </row>
    <row r="101" spans="2:7" x14ac:dyDescent="0.2">
      <c r="B101" s="118" t="s">
        <v>15</v>
      </c>
      <c r="C101" s="56">
        <f t="shared" si="4"/>
        <v>0.77774275907746049</v>
      </c>
      <c r="D101" s="57">
        <f t="shared" si="5"/>
        <v>0.65416666666666667</v>
      </c>
      <c r="F101" s="61"/>
      <c r="G101" s="61"/>
    </row>
    <row r="102" spans="2:7" x14ac:dyDescent="0.2">
      <c r="B102" s="118" t="s">
        <v>16</v>
      </c>
      <c r="C102" s="56">
        <f t="shared" si="4"/>
        <v>0.5812697245468631</v>
      </c>
      <c r="D102" s="57">
        <f t="shared" si="5"/>
        <v>0.65416666666666667</v>
      </c>
      <c r="F102" s="61"/>
      <c r="G102" s="61"/>
    </row>
    <row r="103" spans="2:7" x14ac:dyDescent="0.2">
      <c r="B103" s="118" t="s">
        <v>17</v>
      </c>
      <c r="C103" s="56">
        <f t="shared" si="4"/>
        <v>0.45312852653459934</v>
      </c>
      <c r="D103" s="57">
        <f t="shared" si="5"/>
        <v>0.65416666666666667</v>
      </c>
      <c r="F103" s="61"/>
      <c r="G103" s="61"/>
    </row>
    <row r="104" spans="2:7" x14ac:dyDescent="0.2">
      <c r="B104" s="118" t="s">
        <v>18</v>
      </c>
      <c r="C104" s="56">
        <f t="shared" si="4"/>
        <v>0.46627143562762341</v>
      </c>
      <c r="D104" s="57">
        <f t="shared" si="5"/>
        <v>0.58750000000000002</v>
      </c>
      <c r="F104" s="61"/>
      <c r="G104" s="61"/>
    </row>
    <row r="105" spans="2:7" x14ac:dyDescent="0.2">
      <c r="B105" s="118" t="s">
        <v>19</v>
      </c>
      <c r="C105" s="56">
        <f t="shared" si="4"/>
        <v>0.54230625180346959</v>
      </c>
      <c r="D105" s="57">
        <f t="shared" si="5"/>
        <v>0.58750000000000002</v>
      </c>
      <c r="F105" s="61"/>
      <c r="G105" s="61"/>
    </row>
    <row r="106" spans="2:7" x14ac:dyDescent="0.2">
      <c r="B106" s="118" t="s">
        <v>20</v>
      </c>
      <c r="C106" s="56">
        <f t="shared" si="4"/>
        <v>0.61753306221069737</v>
      </c>
      <c r="D106" s="57">
        <f t="shared" si="5"/>
        <v>0.58750000000000002</v>
      </c>
      <c r="F106" s="61"/>
      <c r="G106" s="61"/>
    </row>
    <row r="107" spans="2:7" x14ac:dyDescent="0.2">
      <c r="B107" s="118" t="s">
        <v>21</v>
      </c>
      <c r="C107" s="56">
        <f t="shared" si="4"/>
        <v>1.1901354413283005</v>
      </c>
      <c r="D107" s="57">
        <f t="shared" si="5"/>
        <v>1.2916666666666667</v>
      </c>
      <c r="F107" s="61"/>
      <c r="G107" s="61"/>
    </row>
    <row r="108" spans="2:7" x14ac:dyDescent="0.2">
      <c r="B108" s="118" t="s">
        <v>22</v>
      </c>
      <c r="C108" s="56">
        <f t="shared" si="4"/>
        <v>1.4916753674248699</v>
      </c>
      <c r="D108" s="57">
        <f t="shared" si="5"/>
        <v>1.2916666666666667</v>
      </c>
      <c r="F108" s="61"/>
      <c r="G108" s="61"/>
    </row>
    <row r="109" spans="2:7" ht="13.5" thickBot="1" x14ac:dyDescent="0.25">
      <c r="B109" s="120" t="s">
        <v>23</v>
      </c>
      <c r="C109" s="58">
        <f t="shared" si="4"/>
        <v>1.8834823025462459</v>
      </c>
      <c r="D109" s="59">
        <f t="shared" si="5"/>
        <v>1.2916666666666667</v>
      </c>
      <c r="F109" s="61"/>
      <c r="G109" s="61"/>
    </row>
    <row r="111" spans="2:7" x14ac:dyDescent="0.2">
      <c r="B111" s="10" t="s">
        <v>39</v>
      </c>
    </row>
    <row r="112" spans="2:7" ht="25.5" customHeight="1" x14ac:dyDescent="0.2">
      <c r="B112" s="137" t="s">
        <v>40</v>
      </c>
      <c r="C112" s="138"/>
      <c r="D112" s="138"/>
      <c r="E112" s="138"/>
      <c r="F112" s="138"/>
      <c r="G112" s="138"/>
    </row>
    <row r="113" spans="2:5" ht="13.5" thickBot="1" x14ac:dyDescent="0.25"/>
    <row r="114" spans="2:5" ht="15.2" customHeight="1" x14ac:dyDescent="0.2">
      <c r="B114" s="141" t="s">
        <v>74</v>
      </c>
      <c r="C114" s="143" t="s">
        <v>41</v>
      </c>
      <c r="D114" s="144"/>
      <c r="E114" s="145"/>
    </row>
    <row r="115" spans="2:5" ht="15.2" customHeight="1" thickBot="1" x14ac:dyDescent="0.25">
      <c r="B115" s="142"/>
      <c r="C115" s="127" t="s">
        <v>42</v>
      </c>
      <c r="D115" s="110" t="s">
        <v>43</v>
      </c>
      <c r="E115" s="111" t="s">
        <v>44</v>
      </c>
    </row>
    <row r="116" spans="2:5" x14ac:dyDescent="0.2">
      <c r="B116" s="124" t="s">
        <v>12</v>
      </c>
      <c r="C116" s="128">
        <f>C98*$E$10</f>
        <v>2.4791040688690189</v>
      </c>
      <c r="D116" s="14">
        <f>C98*$E$11</f>
        <v>4.7675078247481126</v>
      </c>
      <c r="E116" s="54">
        <f>C98*$E$12</f>
        <v>4.7675078247481126</v>
      </c>
    </row>
    <row r="117" spans="2:5" x14ac:dyDescent="0.2">
      <c r="B117" s="125" t="s">
        <v>13</v>
      </c>
      <c r="C117" s="129">
        <f t="shared" ref="C117:C127" si="6">C99*$E$10</f>
        <v>1.8272784080484703</v>
      </c>
      <c r="D117" s="18">
        <f t="shared" ref="D117:D127" si="7">C99*$E$11</f>
        <v>3.5139969385547505</v>
      </c>
      <c r="E117" s="57">
        <f t="shared" ref="E117:E127" si="8">C99*$E$12</f>
        <v>3.5139969385547505</v>
      </c>
    </row>
    <row r="118" spans="2:5" x14ac:dyDescent="0.2">
      <c r="B118" s="125" t="s">
        <v>14</v>
      </c>
      <c r="C118" s="129">
        <f t="shared" si="6"/>
        <v>1.5616838748047819</v>
      </c>
      <c r="D118" s="18">
        <f t="shared" si="7"/>
        <v>3.0032382207784263</v>
      </c>
      <c r="E118" s="57">
        <f t="shared" si="8"/>
        <v>3.0032382207784263</v>
      </c>
    </row>
    <row r="119" spans="2:5" x14ac:dyDescent="0.2">
      <c r="B119" s="125" t="s">
        <v>15</v>
      </c>
      <c r="C119" s="129">
        <f t="shared" si="6"/>
        <v>1.0110655868006986</v>
      </c>
      <c r="D119" s="18">
        <f t="shared" si="7"/>
        <v>1.9443568976936512</v>
      </c>
      <c r="E119" s="57">
        <f t="shared" si="8"/>
        <v>1.9443568976936512</v>
      </c>
    </row>
    <row r="120" spans="2:5" x14ac:dyDescent="0.2">
      <c r="B120" s="125" t="s">
        <v>16</v>
      </c>
      <c r="C120" s="129">
        <f t="shared" si="6"/>
        <v>0.75565064191092202</v>
      </c>
      <c r="D120" s="18">
        <f t="shared" si="7"/>
        <v>1.4531743113671578</v>
      </c>
      <c r="E120" s="57">
        <f t="shared" si="8"/>
        <v>1.4531743113671578</v>
      </c>
    </row>
    <row r="121" spans="2:5" x14ac:dyDescent="0.2">
      <c r="B121" s="125" t="s">
        <v>17</v>
      </c>
      <c r="C121" s="129">
        <f t="shared" si="6"/>
        <v>0.58906708449497913</v>
      </c>
      <c r="D121" s="18">
        <f t="shared" si="7"/>
        <v>1.1328213163364984</v>
      </c>
      <c r="E121" s="57">
        <f t="shared" si="8"/>
        <v>1.1328213163364984</v>
      </c>
    </row>
    <row r="122" spans="2:5" x14ac:dyDescent="0.2">
      <c r="B122" s="125" t="s">
        <v>18</v>
      </c>
      <c r="C122" s="129">
        <f t="shared" si="6"/>
        <v>0.60615286631591048</v>
      </c>
      <c r="D122" s="18">
        <f t="shared" si="7"/>
        <v>1.1656785890690586</v>
      </c>
      <c r="E122" s="57">
        <f t="shared" si="8"/>
        <v>1.1656785890690586</v>
      </c>
    </row>
    <row r="123" spans="2:5" x14ac:dyDescent="0.2">
      <c r="B123" s="125" t="s">
        <v>19</v>
      </c>
      <c r="C123" s="129">
        <f t="shared" si="6"/>
        <v>0.70499812734451051</v>
      </c>
      <c r="D123" s="18">
        <f t="shared" si="7"/>
        <v>1.355765629508674</v>
      </c>
      <c r="E123" s="57">
        <f t="shared" si="8"/>
        <v>1.355765629508674</v>
      </c>
    </row>
    <row r="124" spans="2:5" x14ac:dyDescent="0.2">
      <c r="B124" s="125" t="s">
        <v>20</v>
      </c>
      <c r="C124" s="129">
        <f t="shared" si="6"/>
        <v>0.8027929808739066</v>
      </c>
      <c r="D124" s="18">
        <f t="shared" si="7"/>
        <v>1.5438326555267434</v>
      </c>
      <c r="E124" s="57">
        <f t="shared" si="8"/>
        <v>1.5438326555267434</v>
      </c>
    </row>
    <row r="125" spans="2:5" x14ac:dyDescent="0.2">
      <c r="B125" s="125" t="s">
        <v>21</v>
      </c>
      <c r="C125" s="129">
        <f t="shared" si="6"/>
        <v>1.5471760737267908</v>
      </c>
      <c r="D125" s="18">
        <f t="shared" si="7"/>
        <v>2.9753386033207514</v>
      </c>
      <c r="E125" s="57">
        <f t="shared" si="8"/>
        <v>2.9753386033207514</v>
      </c>
    </row>
    <row r="126" spans="2:5" x14ac:dyDescent="0.2">
      <c r="B126" s="125" t="s">
        <v>22</v>
      </c>
      <c r="C126" s="129">
        <f t="shared" si="6"/>
        <v>1.939177977652331</v>
      </c>
      <c r="D126" s="18">
        <f t="shared" si="7"/>
        <v>3.7291884185621749</v>
      </c>
      <c r="E126" s="57">
        <f t="shared" si="8"/>
        <v>3.7291884185621749</v>
      </c>
    </row>
    <row r="127" spans="2:5" ht="13.5" thickBot="1" x14ac:dyDescent="0.25">
      <c r="B127" s="126" t="s">
        <v>23</v>
      </c>
      <c r="C127" s="130">
        <f t="shared" si="6"/>
        <v>2.4485269933101197</v>
      </c>
      <c r="D127" s="22">
        <f t="shared" si="7"/>
        <v>4.7087057563656147</v>
      </c>
      <c r="E127" s="59">
        <f t="shared" si="8"/>
        <v>4.7087057563656147</v>
      </c>
    </row>
    <row r="128" spans="2:5" ht="13.5" thickBot="1" x14ac:dyDescent="0.25">
      <c r="B128" s="47" t="s">
        <v>24</v>
      </c>
      <c r="C128" s="92">
        <f>AVERAGE(C116:C127)</f>
        <v>1.3560562236793701</v>
      </c>
      <c r="D128" s="86">
        <f>AVERAGE(D116:D127)</f>
        <v>2.6078004301526341</v>
      </c>
      <c r="E128" s="60">
        <f>AVERAGE(E116:E127)</f>
        <v>2.6078004301526341</v>
      </c>
    </row>
    <row r="130" spans="2:11" x14ac:dyDescent="0.2">
      <c r="B130" s="10" t="s">
        <v>45</v>
      </c>
    </row>
    <row r="131" spans="2:11" x14ac:dyDescent="0.2">
      <c r="B131" s="11" t="s">
        <v>46</v>
      </c>
    </row>
    <row r="132" spans="2:11" ht="30" customHeight="1" x14ac:dyDescent="0.2">
      <c r="B132" s="137" t="s">
        <v>47</v>
      </c>
      <c r="C132" s="138"/>
      <c r="D132" s="138"/>
      <c r="E132" s="138"/>
      <c r="F132" s="138"/>
      <c r="G132" s="138"/>
    </row>
    <row r="134" spans="2:11" x14ac:dyDescent="0.2">
      <c r="B134" s="10" t="s">
        <v>48</v>
      </c>
    </row>
    <row r="135" spans="2:11" ht="21.75" customHeight="1" x14ac:dyDescent="0.2">
      <c r="B135" s="11" t="s">
        <v>49</v>
      </c>
    </row>
    <row r="136" spans="2:11" ht="33.75" customHeight="1" x14ac:dyDescent="0.2">
      <c r="B136" s="137" t="s">
        <v>50</v>
      </c>
      <c r="C136" s="146"/>
      <c r="D136" s="146"/>
      <c r="E136" s="146"/>
      <c r="F136" s="146"/>
      <c r="G136" s="146"/>
      <c r="H136" s="12"/>
      <c r="I136" s="12"/>
      <c r="J136" s="12"/>
    </row>
    <row r="137" spans="2:11" ht="13.5" thickBot="1" x14ac:dyDescent="0.25">
      <c r="B137" s="49"/>
    </row>
    <row r="138" spans="2:11" ht="15.2" customHeight="1" x14ac:dyDescent="0.2">
      <c r="B138" s="150" t="s">
        <v>51</v>
      </c>
      <c r="C138" s="94" t="s">
        <v>42</v>
      </c>
      <c r="D138" s="95" t="s">
        <v>43</v>
      </c>
      <c r="E138" s="96" t="s">
        <v>44</v>
      </c>
      <c r="G138" s="12"/>
      <c r="H138" s="12"/>
      <c r="I138" s="12"/>
      <c r="J138" s="12"/>
      <c r="K138" s="12"/>
    </row>
    <row r="139" spans="2:11" ht="13.5" thickBot="1" x14ac:dyDescent="0.25">
      <c r="B139" s="151"/>
      <c r="C139" s="123">
        <f>1.5/C128</f>
        <v>1.1061488261379526</v>
      </c>
      <c r="D139" s="112">
        <f>3/D128</f>
        <v>1.150394779183471</v>
      </c>
      <c r="E139" s="113">
        <f>3/E128</f>
        <v>1.150394779183471</v>
      </c>
      <c r="G139" s="12"/>
      <c r="H139" s="12"/>
      <c r="I139" s="12"/>
      <c r="J139" s="12"/>
      <c r="K139" s="12"/>
    </row>
    <row r="140" spans="2:11" ht="13.5" thickBot="1" x14ac:dyDescent="0.25">
      <c r="G140" s="12"/>
      <c r="H140" s="12"/>
      <c r="I140" s="12"/>
      <c r="J140" s="12"/>
      <c r="K140" s="12"/>
    </row>
    <row r="141" spans="2:11" s="67" customFormat="1" ht="15.2" customHeight="1" x14ac:dyDescent="0.2">
      <c r="B141" s="147" t="s">
        <v>74</v>
      </c>
      <c r="C141" s="149" t="s">
        <v>38</v>
      </c>
      <c r="D141" s="144"/>
      <c r="E141" s="145"/>
      <c r="G141" s="12"/>
      <c r="H141" s="12"/>
      <c r="I141" s="12"/>
      <c r="J141" s="12"/>
      <c r="K141" s="12"/>
    </row>
    <row r="142" spans="2:11" ht="15.2" customHeight="1" thickBot="1" x14ac:dyDescent="0.25">
      <c r="B142" s="148"/>
      <c r="C142" s="116" t="s">
        <v>42</v>
      </c>
      <c r="D142" s="114" t="s">
        <v>43</v>
      </c>
      <c r="E142" s="115" t="s">
        <v>44</v>
      </c>
      <c r="G142" s="12"/>
      <c r="H142" s="12"/>
      <c r="I142" s="12"/>
      <c r="J142" s="12"/>
      <c r="K142" s="12"/>
    </row>
    <row r="143" spans="2:11" x14ac:dyDescent="0.2">
      <c r="B143" s="119" t="s">
        <v>12</v>
      </c>
      <c r="C143" s="53">
        <f>IF($C$128&gt;1.5,C116*$C$139,C116)</f>
        <v>2.4791040688690189</v>
      </c>
      <c r="D143" s="14">
        <f>IF($D$128&gt;3,D116*$D$139,D116)</f>
        <v>4.7675078247481126</v>
      </c>
      <c r="E143" s="54">
        <f>IF($E$128&gt;3,E116*$E$139,E116)</f>
        <v>4.7675078247481126</v>
      </c>
      <c r="G143" s="12"/>
      <c r="H143" s="12"/>
      <c r="I143" s="12"/>
      <c r="J143" s="12"/>
      <c r="K143" s="12"/>
    </row>
    <row r="144" spans="2:11" x14ac:dyDescent="0.2">
      <c r="B144" s="118" t="s">
        <v>13</v>
      </c>
      <c r="C144" s="56">
        <f t="shared" ref="C144:C154" si="9">IF($C$128&gt;1.5,C117*$C$139,C117)</f>
        <v>1.8272784080484703</v>
      </c>
      <c r="D144" s="18">
        <f t="shared" ref="D144:D154" si="10">IF($D$128&gt;3,D117*$D$139,D117)</f>
        <v>3.5139969385547505</v>
      </c>
      <c r="E144" s="57">
        <f t="shared" ref="E144:E154" si="11">IF($E$128&gt;3,E117*$E$139,E117)</f>
        <v>3.5139969385547505</v>
      </c>
      <c r="G144" s="12"/>
      <c r="H144" s="12"/>
      <c r="I144" s="12"/>
      <c r="J144" s="12"/>
      <c r="K144" s="12"/>
    </row>
    <row r="145" spans="2:11" x14ac:dyDescent="0.2">
      <c r="B145" s="118" t="s">
        <v>14</v>
      </c>
      <c r="C145" s="56">
        <f t="shared" si="9"/>
        <v>1.5616838748047819</v>
      </c>
      <c r="D145" s="18">
        <f t="shared" si="10"/>
        <v>3.0032382207784263</v>
      </c>
      <c r="E145" s="57">
        <f t="shared" si="11"/>
        <v>3.0032382207784263</v>
      </c>
      <c r="G145" s="12"/>
      <c r="H145" s="12"/>
      <c r="I145" s="12"/>
      <c r="J145" s="12"/>
      <c r="K145" s="12"/>
    </row>
    <row r="146" spans="2:11" x14ac:dyDescent="0.2">
      <c r="B146" s="118" t="s">
        <v>15</v>
      </c>
      <c r="C146" s="56">
        <f t="shared" si="9"/>
        <v>1.0110655868006986</v>
      </c>
      <c r="D146" s="18">
        <f t="shared" si="10"/>
        <v>1.9443568976936512</v>
      </c>
      <c r="E146" s="57">
        <f t="shared" si="11"/>
        <v>1.9443568976936512</v>
      </c>
      <c r="G146" s="12"/>
      <c r="H146" s="12"/>
      <c r="I146" s="12"/>
      <c r="J146" s="12"/>
      <c r="K146" s="12"/>
    </row>
    <row r="147" spans="2:11" x14ac:dyDescent="0.2">
      <c r="B147" s="118" t="s">
        <v>16</v>
      </c>
      <c r="C147" s="56">
        <f t="shared" si="9"/>
        <v>0.75565064191092202</v>
      </c>
      <c r="D147" s="18">
        <f t="shared" si="10"/>
        <v>1.4531743113671578</v>
      </c>
      <c r="E147" s="57">
        <f t="shared" si="11"/>
        <v>1.4531743113671578</v>
      </c>
      <c r="G147" s="12"/>
      <c r="H147" s="12"/>
      <c r="I147" s="12"/>
      <c r="J147" s="12"/>
      <c r="K147" s="12"/>
    </row>
    <row r="148" spans="2:11" x14ac:dyDescent="0.2">
      <c r="B148" s="118" t="s">
        <v>17</v>
      </c>
      <c r="C148" s="56">
        <f t="shared" si="9"/>
        <v>0.58906708449497913</v>
      </c>
      <c r="D148" s="18">
        <f t="shared" si="10"/>
        <v>1.1328213163364984</v>
      </c>
      <c r="E148" s="57">
        <f t="shared" si="11"/>
        <v>1.1328213163364984</v>
      </c>
      <c r="G148" s="12"/>
      <c r="H148" s="12"/>
      <c r="I148" s="12"/>
      <c r="J148" s="12"/>
      <c r="K148" s="12"/>
    </row>
    <row r="149" spans="2:11" x14ac:dyDescent="0.2">
      <c r="B149" s="118" t="s">
        <v>18</v>
      </c>
      <c r="C149" s="56">
        <f t="shared" si="9"/>
        <v>0.60615286631591048</v>
      </c>
      <c r="D149" s="18">
        <f t="shared" si="10"/>
        <v>1.1656785890690586</v>
      </c>
      <c r="E149" s="57">
        <f t="shared" si="11"/>
        <v>1.1656785890690586</v>
      </c>
      <c r="G149" s="12"/>
      <c r="H149" s="12"/>
      <c r="I149" s="12"/>
      <c r="J149" s="12"/>
      <c r="K149" s="12"/>
    </row>
    <row r="150" spans="2:11" x14ac:dyDescent="0.2">
      <c r="B150" s="118" t="s">
        <v>19</v>
      </c>
      <c r="C150" s="56">
        <f t="shared" si="9"/>
        <v>0.70499812734451051</v>
      </c>
      <c r="D150" s="18">
        <f t="shared" si="10"/>
        <v>1.355765629508674</v>
      </c>
      <c r="E150" s="57">
        <f t="shared" si="11"/>
        <v>1.355765629508674</v>
      </c>
      <c r="G150" s="12"/>
      <c r="H150" s="12"/>
      <c r="I150" s="12"/>
      <c r="J150" s="12"/>
      <c r="K150" s="12"/>
    </row>
    <row r="151" spans="2:11" x14ac:dyDescent="0.2">
      <c r="B151" s="118" t="s">
        <v>20</v>
      </c>
      <c r="C151" s="56">
        <f t="shared" si="9"/>
        <v>0.8027929808739066</v>
      </c>
      <c r="D151" s="18">
        <f t="shared" si="10"/>
        <v>1.5438326555267434</v>
      </c>
      <c r="E151" s="57">
        <f t="shared" si="11"/>
        <v>1.5438326555267434</v>
      </c>
      <c r="G151" s="12"/>
      <c r="H151" s="12"/>
      <c r="I151" s="12"/>
      <c r="J151" s="12"/>
      <c r="K151" s="12"/>
    </row>
    <row r="152" spans="2:11" x14ac:dyDescent="0.2">
      <c r="B152" s="118" t="s">
        <v>21</v>
      </c>
      <c r="C152" s="56">
        <f t="shared" si="9"/>
        <v>1.5471760737267908</v>
      </c>
      <c r="D152" s="18">
        <f t="shared" si="10"/>
        <v>2.9753386033207514</v>
      </c>
      <c r="E152" s="57">
        <f t="shared" si="11"/>
        <v>2.9753386033207514</v>
      </c>
      <c r="G152" s="12"/>
      <c r="H152" s="12"/>
      <c r="I152" s="12"/>
      <c r="J152" s="12"/>
      <c r="K152" s="12"/>
    </row>
    <row r="153" spans="2:11" x14ac:dyDescent="0.2">
      <c r="B153" s="118" t="s">
        <v>22</v>
      </c>
      <c r="C153" s="56">
        <f t="shared" si="9"/>
        <v>1.939177977652331</v>
      </c>
      <c r="D153" s="18">
        <f t="shared" si="10"/>
        <v>3.7291884185621749</v>
      </c>
      <c r="E153" s="57">
        <f t="shared" si="11"/>
        <v>3.7291884185621749</v>
      </c>
      <c r="G153" s="12"/>
      <c r="H153" s="12"/>
      <c r="I153" s="12"/>
      <c r="J153" s="12"/>
      <c r="K153" s="12"/>
    </row>
    <row r="154" spans="2:11" ht="13.5" thickBot="1" x14ac:dyDescent="0.25">
      <c r="B154" s="121" t="s">
        <v>23</v>
      </c>
      <c r="C154" s="58">
        <f t="shared" si="9"/>
        <v>2.4485269933101197</v>
      </c>
      <c r="D154" s="22">
        <f t="shared" si="10"/>
        <v>4.7087057563656147</v>
      </c>
      <c r="E154" s="59">
        <f t="shared" si="11"/>
        <v>4.7087057563656147</v>
      </c>
      <c r="G154" s="12"/>
      <c r="H154" s="12"/>
      <c r="I154" s="12"/>
      <c r="J154" s="12"/>
      <c r="K154" s="12"/>
    </row>
    <row r="155" spans="2:11" ht="13.5" thickBot="1" x14ac:dyDescent="0.25">
      <c r="B155" s="122" t="s">
        <v>24</v>
      </c>
      <c r="C155" s="91">
        <f>AVERAGE(C143:C154)</f>
        <v>1.3560562236793701</v>
      </c>
      <c r="D155" s="86">
        <f>AVERAGE(D143:D154)</f>
        <v>2.6078004301526341</v>
      </c>
      <c r="E155" s="60">
        <f>AVERAGE(E143:E154)</f>
        <v>2.6078004301526341</v>
      </c>
      <c r="G155" s="12"/>
      <c r="H155" s="12"/>
      <c r="I155" s="12"/>
      <c r="J155" s="12"/>
      <c r="K155" s="12"/>
    </row>
    <row r="156" spans="2:11" x14ac:dyDescent="0.2">
      <c r="G156" s="12"/>
      <c r="H156" s="12"/>
      <c r="I156" s="12"/>
      <c r="J156" s="12"/>
      <c r="K156" s="12"/>
    </row>
    <row r="157" spans="2:11" x14ac:dyDescent="0.2">
      <c r="B157" s="10" t="s">
        <v>52</v>
      </c>
      <c r="G157" s="12"/>
      <c r="H157" s="12"/>
      <c r="I157" s="12"/>
      <c r="J157" s="12"/>
      <c r="K157" s="12"/>
    </row>
    <row r="158" spans="2:11" ht="31.5" customHeight="1" x14ac:dyDescent="0.2">
      <c r="B158" s="137" t="s">
        <v>53</v>
      </c>
      <c r="C158" s="138"/>
      <c r="D158" s="138"/>
      <c r="E158" s="138"/>
      <c r="F158" s="138"/>
      <c r="G158" s="138"/>
    </row>
    <row r="160" spans="2:11" x14ac:dyDescent="0.2">
      <c r="B160" s="10" t="s">
        <v>54</v>
      </c>
    </row>
    <row r="161" spans="2:39" x14ac:dyDescent="0.2">
      <c r="B161" s="49" t="s">
        <v>55</v>
      </c>
    </row>
    <row r="162" spans="2:39" ht="54.75" customHeight="1" x14ac:dyDescent="0.2">
      <c r="B162" s="137" t="s">
        <v>56</v>
      </c>
      <c r="C162" s="138"/>
      <c r="D162" s="138"/>
      <c r="E162" s="138"/>
      <c r="F162" s="138"/>
      <c r="G162" s="138"/>
    </row>
    <row r="163" spans="2:39" x14ac:dyDescent="0.2">
      <c r="B163" s="49" t="s">
        <v>57</v>
      </c>
    </row>
    <row r="164" spans="2:39" x14ac:dyDescent="0.2">
      <c r="B164" s="49"/>
    </row>
    <row r="165" spans="2:39" s="25" customFormat="1" ht="21.75" customHeight="1" thickBot="1" x14ac:dyDescent="0.3">
      <c r="C165" s="67" t="s">
        <v>58</v>
      </c>
      <c r="D165" s="139" t="s">
        <v>59</v>
      </c>
      <c r="E165" s="140"/>
    </row>
    <row r="166" spans="2:39" s="71" customFormat="1" ht="27.75" thickBot="1" x14ac:dyDescent="0.3">
      <c r="B166" s="68" t="s">
        <v>76</v>
      </c>
      <c r="C166" s="69" t="s">
        <v>38</v>
      </c>
      <c r="D166" s="70" t="s">
        <v>69</v>
      </c>
      <c r="E166" s="51" t="s">
        <v>70</v>
      </c>
      <c r="H166" s="25"/>
      <c r="I166" s="25"/>
      <c r="J166" s="25"/>
      <c r="K166" s="25"/>
    </row>
    <row r="167" spans="2:39" x14ac:dyDescent="0.2">
      <c r="B167" s="72" t="s">
        <v>60</v>
      </c>
      <c r="C167" s="73">
        <f>AVERAGE($C$143:$C$145)</f>
        <v>1.9560221172407573</v>
      </c>
      <c r="D167" s="74">
        <f>MIN($C$143:$C$145)</f>
        <v>1.5616838748047819</v>
      </c>
      <c r="E167" s="75">
        <f>MAX($C$143:$C$145)</f>
        <v>2.4791040688690189</v>
      </c>
      <c r="H167" s="25"/>
      <c r="I167" s="25"/>
      <c r="J167" s="25"/>
      <c r="K167" s="25"/>
    </row>
    <row r="168" spans="2:39" x14ac:dyDescent="0.2">
      <c r="B168" s="76" t="s">
        <v>61</v>
      </c>
      <c r="C168" s="56">
        <f>AVERAGE($C$146:$C$148)</f>
        <v>0.78526110440219987</v>
      </c>
      <c r="D168" s="77">
        <f>MIN($C$146:$C$148)</f>
        <v>0.58906708449497913</v>
      </c>
      <c r="E168" s="20">
        <f>MAX($C$146:$C$148)</f>
        <v>1.0110655868006986</v>
      </c>
      <c r="H168" s="25"/>
      <c r="I168" s="25"/>
      <c r="J168" s="25"/>
      <c r="K168" s="25"/>
    </row>
    <row r="169" spans="2:39" x14ac:dyDescent="0.2">
      <c r="B169" s="76" t="s">
        <v>62</v>
      </c>
      <c r="C169" s="56">
        <f>AVERAGE($C$149:$C$151)</f>
        <v>0.70464799151144264</v>
      </c>
      <c r="D169" s="77">
        <f>MIN($C$149:$C$151)</f>
        <v>0.60615286631591048</v>
      </c>
      <c r="E169" s="20">
        <f>MAX($C$149:$C$151)</f>
        <v>0.8027929808739066</v>
      </c>
      <c r="H169" s="25"/>
      <c r="I169" s="25"/>
      <c r="J169" s="25"/>
      <c r="K169" s="25"/>
    </row>
    <row r="170" spans="2:39" ht="13.5" thickBot="1" x14ac:dyDescent="0.25">
      <c r="B170" s="78" t="s">
        <v>63</v>
      </c>
      <c r="C170" s="58">
        <f>AVERAGE($C$152:$C$154)</f>
        <v>1.9782936815630805</v>
      </c>
      <c r="D170" s="79">
        <f>MIN($C$152:$C$154)</f>
        <v>1.5471760737267908</v>
      </c>
      <c r="E170" s="24">
        <f>MAX($C$152:$C$154)</f>
        <v>2.4485269933101197</v>
      </c>
      <c r="H170" s="25"/>
      <c r="I170" s="25"/>
      <c r="J170" s="25"/>
      <c r="K170" s="25"/>
    </row>
    <row r="171" spans="2:39" x14ac:dyDescent="0.2">
      <c r="H171" s="25"/>
      <c r="I171" s="25"/>
      <c r="J171" s="25"/>
      <c r="K171" s="25"/>
    </row>
    <row r="172" spans="2:39" x14ac:dyDescent="0.2">
      <c r="B172" s="10" t="s">
        <v>64</v>
      </c>
      <c r="H172" s="25"/>
      <c r="I172" s="25"/>
      <c r="J172" s="25"/>
      <c r="K172" s="25"/>
    </row>
    <row r="173" spans="2:39" x14ac:dyDescent="0.2">
      <c r="B173" s="49" t="s">
        <v>65</v>
      </c>
    </row>
    <row r="174" spans="2:39" ht="13.5" thickBot="1" x14ac:dyDescent="0.25"/>
    <row r="175" spans="2:39" ht="19.5" customHeight="1" thickBot="1" x14ac:dyDescent="0.3">
      <c r="B175" s="134" t="s">
        <v>38</v>
      </c>
      <c r="C175" s="135"/>
      <c r="D175" s="135"/>
      <c r="E175" s="135"/>
      <c r="F175" s="135"/>
      <c r="G175" s="136"/>
      <c r="AA175" s="80"/>
      <c r="AB175" s="80"/>
      <c r="AC175" s="80"/>
      <c r="AD175" s="80"/>
      <c r="AE175" s="80"/>
      <c r="AF175" s="80"/>
      <c r="AG175" s="80"/>
      <c r="AH175" s="80"/>
      <c r="AI175" s="80"/>
      <c r="AJ175" s="80"/>
      <c r="AK175" s="80"/>
      <c r="AL175" s="80"/>
      <c r="AM175" s="80"/>
    </row>
    <row r="176" spans="2:39" ht="26.25" thickBot="1" x14ac:dyDescent="0.3">
      <c r="B176" s="81" t="s">
        <v>74</v>
      </c>
      <c r="C176" s="88" t="s">
        <v>75</v>
      </c>
      <c r="D176" s="90" t="s">
        <v>66</v>
      </c>
      <c r="E176" s="90" t="s">
        <v>42</v>
      </c>
      <c r="F176" s="90" t="s">
        <v>43</v>
      </c>
      <c r="G176" s="89" t="s">
        <v>44</v>
      </c>
      <c r="AA176" s="80"/>
      <c r="AB176" s="80"/>
      <c r="AC176" s="80"/>
      <c r="AD176" s="80"/>
      <c r="AE176" s="80"/>
      <c r="AF176" s="80"/>
      <c r="AG176" s="80"/>
      <c r="AH176" s="80"/>
      <c r="AI176" s="80"/>
      <c r="AJ176" s="80"/>
      <c r="AK176" s="80"/>
      <c r="AL176" s="80"/>
      <c r="AM176" s="80"/>
    </row>
    <row r="177" spans="2:39" ht="15" x14ac:dyDescent="0.25">
      <c r="B177" s="119" t="s">
        <v>12</v>
      </c>
      <c r="C177" s="13">
        <f t="shared" ref="C177:C188" si="12">C43</f>
        <v>4662348882.5944481</v>
      </c>
      <c r="D177" s="14">
        <v>1.65</v>
      </c>
      <c r="E177" s="15">
        <f t="shared" ref="E177:G188" si="13">ROUND(C143,3)</f>
        <v>2.4790000000000001</v>
      </c>
      <c r="F177" s="15">
        <f t="shared" si="13"/>
        <v>4.7679999999999998</v>
      </c>
      <c r="G177" s="16">
        <f t="shared" si="13"/>
        <v>4.7679999999999998</v>
      </c>
      <c r="AA177" s="80"/>
      <c r="AB177" s="80"/>
      <c r="AC177" s="80"/>
      <c r="AD177" s="80"/>
      <c r="AE177" s="80"/>
      <c r="AF177" s="80"/>
      <c r="AG177" s="80"/>
      <c r="AH177" s="80"/>
      <c r="AI177" s="80"/>
      <c r="AJ177" s="80"/>
      <c r="AK177" s="80"/>
      <c r="AL177" s="80"/>
      <c r="AM177" s="80"/>
    </row>
    <row r="178" spans="2:39" ht="15" x14ac:dyDescent="0.25">
      <c r="B178" s="118" t="s">
        <v>13</v>
      </c>
      <c r="C178" s="17">
        <f t="shared" si="12"/>
        <v>3804329089.5849442</v>
      </c>
      <c r="D178" s="18">
        <v>1.65</v>
      </c>
      <c r="E178" s="19">
        <f t="shared" si="13"/>
        <v>1.827</v>
      </c>
      <c r="F178" s="19">
        <f t="shared" si="13"/>
        <v>3.5139999999999998</v>
      </c>
      <c r="G178" s="20">
        <f t="shared" si="13"/>
        <v>3.5139999999999998</v>
      </c>
      <c r="AA178" s="80"/>
      <c r="AB178" s="80"/>
      <c r="AC178" s="80"/>
      <c r="AD178" s="80"/>
      <c r="AE178" s="80"/>
      <c r="AF178" s="80"/>
      <c r="AG178" s="80"/>
      <c r="AH178" s="80"/>
      <c r="AI178" s="80"/>
      <c r="AJ178" s="80"/>
      <c r="AK178" s="80"/>
      <c r="AL178" s="80"/>
      <c r="AM178" s="80"/>
    </row>
    <row r="179" spans="2:39" ht="15" x14ac:dyDescent="0.25">
      <c r="B179" s="118" t="s">
        <v>14</v>
      </c>
      <c r="C179" s="17">
        <f t="shared" si="12"/>
        <v>3426128759.8320193</v>
      </c>
      <c r="D179" s="18">
        <v>1.65</v>
      </c>
      <c r="E179" s="19">
        <f t="shared" si="13"/>
        <v>1.5620000000000001</v>
      </c>
      <c r="F179" s="19">
        <f t="shared" si="13"/>
        <v>3.0030000000000001</v>
      </c>
      <c r="G179" s="20">
        <f t="shared" si="13"/>
        <v>3.0030000000000001</v>
      </c>
      <c r="Y179" s="80"/>
      <c r="Z179" s="80"/>
      <c r="AA179" s="80"/>
      <c r="AB179" s="80"/>
      <c r="AC179" s="80"/>
      <c r="AD179" s="80"/>
      <c r="AE179" s="80"/>
      <c r="AF179" s="80"/>
      <c r="AG179" s="80"/>
      <c r="AH179" s="80"/>
      <c r="AI179" s="80"/>
      <c r="AJ179" s="80"/>
      <c r="AK179" s="80"/>
      <c r="AL179" s="80"/>
      <c r="AM179" s="80"/>
    </row>
    <row r="180" spans="2:39" ht="15" x14ac:dyDescent="0.25">
      <c r="B180" s="118" t="s">
        <v>15</v>
      </c>
      <c r="C180" s="17">
        <f t="shared" si="12"/>
        <v>2564057827.3925343</v>
      </c>
      <c r="D180" s="18">
        <f>ROUND($C$168,3)</f>
        <v>0.78500000000000003</v>
      </c>
      <c r="E180" s="19">
        <f t="shared" si="13"/>
        <v>1.0109999999999999</v>
      </c>
      <c r="F180" s="19">
        <f t="shared" si="13"/>
        <v>1.944</v>
      </c>
      <c r="G180" s="20">
        <f t="shared" si="13"/>
        <v>1.944</v>
      </c>
      <c r="Y180" s="80"/>
      <c r="Z180" s="80"/>
      <c r="AA180" s="80"/>
      <c r="AB180" s="80"/>
      <c r="AC180" s="80"/>
      <c r="AD180" s="80"/>
      <c r="AE180" s="80"/>
      <c r="AF180" s="80"/>
      <c r="AG180" s="80"/>
      <c r="AH180" s="80"/>
      <c r="AI180" s="80"/>
    </row>
    <row r="181" spans="2:39" ht="15" x14ac:dyDescent="0.25">
      <c r="B181" s="118" t="s">
        <v>16</v>
      </c>
      <c r="C181" s="17">
        <f t="shared" si="12"/>
        <v>2111651767.238775</v>
      </c>
      <c r="D181" s="18">
        <f t="shared" ref="D181:D182" si="14">ROUND($C$168,3)</f>
        <v>0.78500000000000003</v>
      </c>
      <c r="E181" s="19">
        <f t="shared" si="13"/>
        <v>0.75600000000000001</v>
      </c>
      <c r="F181" s="19">
        <f t="shared" si="13"/>
        <v>1.4530000000000001</v>
      </c>
      <c r="G181" s="20">
        <f t="shared" si="13"/>
        <v>1.4530000000000001</v>
      </c>
      <c r="Y181" s="80"/>
      <c r="Z181" s="80"/>
      <c r="AA181" s="80"/>
      <c r="AB181" s="80"/>
      <c r="AC181" s="80"/>
      <c r="AD181" s="80"/>
      <c r="AE181" s="80"/>
      <c r="AF181" s="80"/>
    </row>
    <row r="182" spans="2:39" ht="15" x14ac:dyDescent="0.25">
      <c r="B182" s="118" t="s">
        <v>17</v>
      </c>
      <c r="C182" s="17">
        <f t="shared" si="12"/>
        <v>1788620073.9525192</v>
      </c>
      <c r="D182" s="18">
        <f t="shared" si="14"/>
        <v>0.78500000000000003</v>
      </c>
      <c r="E182" s="19">
        <f t="shared" si="13"/>
        <v>0.58899999999999997</v>
      </c>
      <c r="F182" s="19">
        <f t="shared" si="13"/>
        <v>1.133</v>
      </c>
      <c r="G182" s="20">
        <f t="shared" si="13"/>
        <v>1.133</v>
      </c>
      <c r="Y182" s="80"/>
      <c r="Z182" s="80"/>
      <c r="AA182" s="80"/>
      <c r="AB182" s="80"/>
      <c r="AC182" s="80"/>
      <c r="AD182" s="80"/>
    </row>
    <row r="183" spans="2:39" ht="15" x14ac:dyDescent="0.25">
      <c r="B183" s="118" t="s">
        <v>18</v>
      </c>
      <c r="C183" s="17">
        <f t="shared" si="12"/>
        <v>1823040730.9328222</v>
      </c>
      <c r="D183" s="18">
        <f>ROUND($C$169,3)</f>
        <v>0.70499999999999996</v>
      </c>
      <c r="E183" s="19">
        <f t="shared" si="13"/>
        <v>0.60599999999999998</v>
      </c>
      <c r="F183" s="19">
        <f t="shared" si="13"/>
        <v>1.1659999999999999</v>
      </c>
      <c r="G183" s="20">
        <f t="shared" si="13"/>
        <v>1.1659999999999999</v>
      </c>
      <c r="X183" s="80"/>
      <c r="Y183" s="80"/>
      <c r="Z183" s="80"/>
      <c r="AA183" s="80"/>
      <c r="AB183" s="80"/>
      <c r="AC183" s="80"/>
      <c r="AD183" s="80"/>
    </row>
    <row r="184" spans="2:39" ht="15" x14ac:dyDescent="0.25">
      <c r="B184" s="118" t="s">
        <v>19</v>
      </c>
      <c r="C184" s="17">
        <f t="shared" si="12"/>
        <v>2016199822.0037014</v>
      </c>
      <c r="D184" s="18">
        <f t="shared" ref="D184:D185" si="15">ROUND($C$169,3)</f>
        <v>0.70499999999999996</v>
      </c>
      <c r="E184" s="19">
        <f t="shared" si="13"/>
        <v>0.70499999999999996</v>
      </c>
      <c r="F184" s="19">
        <f t="shared" si="13"/>
        <v>1.3560000000000001</v>
      </c>
      <c r="G184" s="20">
        <f t="shared" si="13"/>
        <v>1.3560000000000001</v>
      </c>
      <c r="X184" s="80"/>
      <c r="Y184" s="80"/>
      <c r="Z184" s="80"/>
      <c r="AA184" s="80"/>
      <c r="AB184" s="80"/>
      <c r="AC184" s="80"/>
      <c r="AD184" s="80"/>
    </row>
    <row r="185" spans="2:39" ht="15" x14ac:dyDescent="0.25">
      <c r="B185" s="118" t="s">
        <v>20</v>
      </c>
      <c r="C185" s="17">
        <f t="shared" si="12"/>
        <v>2198588612.4630494</v>
      </c>
      <c r="D185" s="18">
        <f t="shared" si="15"/>
        <v>0.70499999999999996</v>
      </c>
      <c r="E185" s="19">
        <f t="shared" si="13"/>
        <v>0.80300000000000005</v>
      </c>
      <c r="F185" s="19">
        <f t="shared" si="13"/>
        <v>1.544</v>
      </c>
      <c r="G185" s="20">
        <f t="shared" si="13"/>
        <v>1.544</v>
      </c>
      <c r="X185" s="80"/>
      <c r="Y185" s="80"/>
      <c r="Z185" s="80"/>
      <c r="AA185" s="80"/>
      <c r="AB185" s="80"/>
      <c r="AC185" s="80"/>
    </row>
    <row r="186" spans="2:39" ht="15" x14ac:dyDescent="0.25">
      <c r="B186" s="118" t="s">
        <v>21</v>
      </c>
      <c r="C186" s="17">
        <f t="shared" si="12"/>
        <v>3404876966.8805652</v>
      </c>
      <c r="D186" s="18">
        <v>1.55</v>
      </c>
      <c r="E186" s="19">
        <f t="shared" si="13"/>
        <v>1.5469999999999999</v>
      </c>
      <c r="F186" s="19">
        <f t="shared" si="13"/>
        <v>2.9750000000000001</v>
      </c>
      <c r="G186" s="20">
        <f t="shared" si="13"/>
        <v>2.9750000000000001</v>
      </c>
      <c r="X186" s="80"/>
      <c r="Y186" s="80"/>
      <c r="Z186" s="80"/>
      <c r="AA186" s="80"/>
      <c r="AB186" s="80"/>
      <c r="AC186" s="80"/>
    </row>
    <row r="187" spans="2:39" ht="15" x14ac:dyDescent="0.25">
      <c r="B187" s="118" t="s">
        <v>22</v>
      </c>
      <c r="C187" s="17">
        <f t="shared" si="12"/>
        <v>3958099524.1148543</v>
      </c>
      <c r="D187" s="18">
        <v>1.55</v>
      </c>
      <c r="E187" s="19">
        <f t="shared" si="13"/>
        <v>1.9390000000000001</v>
      </c>
      <c r="F187" s="19">
        <f t="shared" si="13"/>
        <v>3.7290000000000001</v>
      </c>
      <c r="G187" s="20">
        <f t="shared" si="13"/>
        <v>3.7290000000000001</v>
      </c>
      <c r="X187" s="80"/>
      <c r="Y187" s="80"/>
      <c r="Z187" s="80"/>
      <c r="AA187" s="80"/>
      <c r="AB187" s="80"/>
      <c r="AC187" s="80"/>
    </row>
    <row r="188" spans="2:39" ht="15.75" thickBot="1" x14ac:dyDescent="0.3">
      <c r="B188" s="120" t="s">
        <v>23</v>
      </c>
      <c r="C188" s="21">
        <f t="shared" si="12"/>
        <v>4623932943.0097589</v>
      </c>
      <c r="D188" s="22">
        <v>1.55</v>
      </c>
      <c r="E188" s="23">
        <f t="shared" si="13"/>
        <v>2.4489999999999998</v>
      </c>
      <c r="F188" s="23">
        <f t="shared" si="13"/>
        <v>4.7089999999999996</v>
      </c>
      <c r="G188" s="24">
        <f t="shared" si="13"/>
        <v>4.7089999999999996</v>
      </c>
      <c r="X188" s="80"/>
      <c r="Y188" s="80"/>
      <c r="Z188" s="80"/>
      <c r="AA188" s="80"/>
      <c r="AB188" s="80"/>
      <c r="AC188" s="80"/>
    </row>
    <row r="189" spans="2:39" ht="15" x14ac:dyDescent="0.25">
      <c r="B189" s="117"/>
      <c r="C189" s="82"/>
      <c r="D189" s="83"/>
      <c r="E189" s="83"/>
      <c r="F189" s="83"/>
      <c r="X189" s="80"/>
      <c r="Y189" s="80"/>
      <c r="Z189" s="80"/>
      <c r="AA189" s="80"/>
      <c r="AB189" s="80"/>
      <c r="AC189" s="80"/>
    </row>
    <row r="190" spans="2:39" ht="17.25" customHeight="1" x14ac:dyDescent="0.25">
      <c r="Y190" s="80"/>
      <c r="Z190" s="80"/>
      <c r="AA190" s="80"/>
    </row>
    <row r="191" spans="2:39" ht="15" x14ac:dyDescent="0.25">
      <c r="Y191" s="80"/>
      <c r="Z191" s="80"/>
    </row>
    <row r="192" spans="2:39" ht="15" x14ac:dyDescent="0.25">
      <c r="C192" s="84"/>
      <c r="D192" s="85"/>
      <c r="E192" s="85"/>
      <c r="Y192" s="80"/>
      <c r="Z192" s="80"/>
    </row>
    <row r="193" spans="3:26" ht="15" x14ac:dyDescent="0.25">
      <c r="C193" s="84"/>
      <c r="D193" s="85"/>
      <c r="E193" s="85"/>
      <c r="Y193" s="80"/>
      <c r="Z193" s="80"/>
    </row>
    <row r="194" spans="3:26" ht="15" x14ac:dyDescent="0.25">
      <c r="C194" s="84"/>
      <c r="D194" s="85"/>
      <c r="E194" s="85"/>
      <c r="Y194" s="80"/>
      <c r="Z194" s="80"/>
    </row>
    <row r="195" spans="3:26" ht="15" x14ac:dyDescent="0.25">
      <c r="C195" s="84"/>
      <c r="D195" s="85"/>
      <c r="E195" s="85"/>
      <c r="Y195" s="80"/>
      <c r="Z195" s="80"/>
    </row>
    <row r="196" spans="3:26" ht="15" x14ac:dyDescent="0.25">
      <c r="C196" s="84"/>
      <c r="D196" s="85"/>
      <c r="E196" s="85"/>
      <c r="Y196" s="80"/>
      <c r="Z196" s="80"/>
    </row>
    <row r="197" spans="3:26" ht="15" x14ac:dyDescent="0.25">
      <c r="C197" s="84"/>
      <c r="D197" s="85"/>
      <c r="E197" s="85"/>
      <c r="Y197" s="80"/>
      <c r="Z197" s="80"/>
    </row>
    <row r="198" spans="3:26" ht="15" x14ac:dyDescent="0.25">
      <c r="C198" s="84"/>
      <c r="D198" s="85"/>
      <c r="E198" s="85"/>
      <c r="Y198" s="80"/>
      <c r="Z198" s="80"/>
    </row>
    <row r="199" spans="3:26" ht="15" x14ac:dyDescent="0.25">
      <c r="C199" s="84"/>
      <c r="D199" s="85"/>
      <c r="E199" s="85"/>
      <c r="Y199" s="80"/>
      <c r="Z199" s="80"/>
    </row>
    <row r="200" spans="3:26" ht="15" x14ac:dyDescent="0.25">
      <c r="C200" s="84"/>
      <c r="D200" s="85"/>
      <c r="E200" s="85"/>
      <c r="Y200" s="80"/>
      <c r="Z200" s="80"/>
    </row>
    <row r="201" spans="3:26" ht="15" x14ac:dyDescent="0.25">
      <c r="C201" s="84"/>
      <c r="D201" s="85"/>
      <c r="E201" s="85"/>
      <c r="Y201" s="80"/>
      <c r="Z201" s="80"/>
    </row>
    <row r="202" spans="3:26" ht="15" x14ac:dyDescent="0.25">
      <c r="C202" s="84"/>
      <c r="D202" s="85"/>
      <c r="E202" s="85"/>
      <c r="Y202" s="80"/>
      <c r="Z202" s="80"/>
    </row>
    <row r="203" spans="3:26" ht="15" x14ac:dyDescent="0.25">
      <c r="C203" s="84"/>
      <c r="D203" s="85"/>
      <c r="E203" s="85"/>
      <c r="Y203" s="80"/>
      <c r="Z203" s="80"/>
    </row>
    <row r="204" spans="3:26" ht="15" x14ac:dyDescent="0.25">
      <c r="D204" s="85"/>
      <c r="Y204" s="80"/>
      <c r="Z204" s="80"/>
    </row>
    <row r="205" spans="3:26" ht="15" x14ac:dyDescent="0.25">
      <c r="Y205" s="80"/>
      <c r="Z205" s="80"/>
    </row>
    <row r="206" spans="3:26" ht="15" x14ac:dyDescent="0.25">
      <c r="Y206" s="80"/>
      <c r="Z206" s="80"/>
    </row>
    <row r="207" spans="3:26" ht="15" x14ac:dyDescent="0.25">
      <c r="Y207" s="80"/>
      <c r="Z207" s="80"/>
    </row>
    <row r="208" spans="3:26" ht="15" x14ac:dyDescent="0.25">
      <c r="Y208" s="80"/>
      <c r="Z208" s="80"/>
    </row>
    <row r="209" spans="25:26" ht="15" x14ac:dyDescent="0.25">
      <c r="Y209" s="80"/>
      <c r="Z209" s="80"/>
    </row>
    <row r="210" spans="25:26" ht="15" x14ac:dyDescent="0.25">
      <c r="Y210" s="80"/>
      <c r="Z210" s="80"/>
    </row>
    <row r="211" spans="25:26" ht="15" x14ac:dyDescent="0.25">
      <c r="Y211" s="80"/>
      <c r="Z211" s="80"/>
    </row>
    <row r="212" spans="25:26" ht="15" x14ac:dyDescent="0.25">
      <c r="Y212" s="80"/>
      <c r="Z212" s="80"/>
    </row>
    <row r="213" spans="25:26" ht="15.75" customHeight="1" x14ac:dyDescent="0.2"/>
    <row r="214" spans="25:26" ht="15.75" customHeight="1" x14ac:dyDescent="0.2"/>
    <row r="215" spans="25:26" ht="15.75" customHeight="1" x14ac:dyDescent="0.2"/>
    <row r="216" spans="25:26" ht="15.75" customHeight="1" x14ac:dyDescent="0.2"/>
    <row r="217" spans="25:26" ht="15.75" customHeight="1" x14ac:dyDescent="0.2"/>
    <row r="218" spans="25:26" ht="15.75" customHeight="1" x14ac:dyDescent="0.2"/>
    <row r="219" spans="25:26" ht="15.75" customHeight="1" x14ac:dyDescent="0.2"/>
    <row r="220" spans="25:26" ht="15.75" customHeight="1" x14ac:dyDescent="0.2"/>
    <row r="221" spans="25:26" ht="15.75" customHeight="1" x14ac:dyDescent="0.2"/>
    <row r="222" spans="25:26" ht="15.75" customHeight="1" x14ac:dyDescent="0.2"/>
    <row r="223" spans="25:26" ht="15.75" customHeight="1" x14ac:dyDescent="0.2"/>
    <row r="224" spans="25: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sheetData>
  <sheetProtection algorithmName="SHA-512" hashValue="dqYDT0sY6O+oF2wNszK+Ehq6hxTi+EIOoGD4QPaV5nNwXr4O+myHjGsSPlk8bNCL/hFX2sCVf+DbfhlQ02+rFA==" saltValue="p+oJM6aA5OWmSB7cPR7Fug==" spinCount="100000" sheet="1" objects="1" scenarios="1"/>
  <mergeCells count="25">
    <mergeCell ref="B3:F3"/>
    <mergeCell ref="B4:F4"/>
    <mergeCell ref="B5:F5"/>
    <mergeCell ref="B19:B20"/>
    <mergeCell ref="I19:I20"/>
    <mergeCell ref="J19:J20"/>
    <mergeCell ref="C19:H19"/>
    <mergeCell ref="B40:G40"/>
    <mergeCell ref="B77:G77"/>
    <mergeCell ref="I33:I34"/>
    <mergeCell ref="B37:H37"/>
    <mergeCell ref="B59:H59"/>
    <mergeCell ref="B175:G175"/>
    <mergeCell ref="B158:G158"/>
    <mergeCell ref="B162:G162"/>
    <mergeCell ref="D165:E165"/>
    <mergeCell ref="B95:G95"/>
    <mergeCell ref="B112:G112"/>
    <mergeCell ref="B114:B115"/>
    <mergeCell ref="C114:E114"/>
    <mergeCell ref="B132:G132"/>
    <mergeCell ref="B136:G136"/>
    <mergeCell ref="B141:B142"/>
    <mergeCell ref="C141:E141"/>
    <mergeCell ref="B138:B139"/>
  </mergeCells>
  <pageMargins left="0.7" right="0.7" top="0.75" bottom="0.75" header="0.3" footer="0.3"/>
  <pageSetup paperSize="9" orientation="portrait" verticalDpi="0" r:id="rId1"/>
  <ignoredErrors>
    <ignoredError sqref="B20 B21 B22:B32 B33:B3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2018-12-21T08:41:34Z</dcterms:created>
  <dcterms:modified xsi:type="dcterms:W3CDTF">2018-12-21T11:06:22Z</dcterms:modified>
</cp:coreProperties>
</file>