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ERV01\Users\OPN\NC TAR\16_ NOVO savjetovanje 2024\4_Dokumentacija uz objavu na WEB stranici za SAVJETOVANJE\Engleske verzije dokumenata\"/>
    </mc:Choice>
  </mc:AlternateContent>
  <xr:revisionPtr revIDLastSave="0" documentId="13_ncr:1_{E896547A-93D9-44D5-9287-36F6620FB46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riff Model" sheetId="1" r:id="rId1"/>
    <sheet name="Calculation" sheetId="2" state="veryHidden" r:id="rId2"/>
  </sheets>
  <definedNames>
    <definedName name="_xlnm.Print_Area" localSheetId="0">'Tariff Model'!$A$1:$J$89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D21" i="2"/>
  <c r="E21" i="2"/>
  <c r="F21" i="2"/>
  <c r="G21" i="2"/>
  <c r="B21" i="2"/>
  <c r="C49" i="2"/>
  <c r="D49" i="2"/>
  <c r="E49" i="2"/>
  <c r="F49" i="2"/>
  <c r="G49" i="2"/>
  <c r="B49" i="2"/>
  <c r="C48" i="2"/>
  <c r="D48" i="2"/>
  <c r="E48" i="2"/>
  <c r="F48" i="2"/>
  <c r="G48" i="2"/>
  <c r="B48" i="2"/>
  <c r="C19" i="2"/>
  <c r="D19" i="2"/>
  <c r="E19" i="2"/>
  <c r="F19" i="2"/>
  <c r="G19" i="2"/>
  <c r="B19" i="2"/>
  <c r="C16" i="2"/>
  <c r="D16" i="2"/>
  <c r="E16" i="2"/>
  <c r="F16" i="2"/>
  <c r="G16" i="2"/>
  <c r="B16" i="2"/>
  <c r="C17" i="2"/>
  <c r="D17" i="2"/>
  <c r="E17" i="2"/>
  <c r="F17" i="2"/>
  <c r="G17" i="2"/>
  <c r="B17" i="2"/>
  <c r="C5" i="2"/>
  <c r="D5" i="2"/>
  <c r="E5" i="2"/>
  <c r="F5" i="2"/>
  <c r="G5" i="2"/>
  <c r="B5" i="2"/>
  <c r="B7" i="1" l="1"/>
  <c r="C47" i="2" l="1"/>
  <c r="D47" i="2"/>
  <c r="E47" i="2"/>
  <c r="F47" i="2"/>
  <c r="G47" i="2"/>
  <c r="B18" i="2"/>
  <c r="C18" i="2"/>
  <c r="D18" i="2"/>
  <c r="E18" i="2"/>
  <c r="F18" i="2"/>
  <c r="G18" i="2"/>
  <c r="C14" i="2"/>
  <c r="D14" i="2"/>
  <c r="E14" i="2"/>
  <c r="F14" i="2"/>
  <c r="G14" i="2"/>
  <c r="B6" i="2"/>
  <c r="C6" i="2"/>
  <c r="D6" i="2"/>
  <c r="E6" i="2"/>
  <c r="F6" i="2"/>
  <c r="G6" i="2"/>
  <c r="B7" i="2"/>
  <c r="C7" i="2"/>
  <c r="D7" i="2"/>
  <c r="E7" i="2"/>
  <c r="F7" i="2"/>
  <c r="G7" i="2"/>
  <c r="F18" i="1" l="1"/>
  <c r="H17" i="1"/>
  <c r="G46" i="2"/>
  <c r="G45" i="2" s="1"/>
  <c r="C46" i="2"/>
  <c r="C45" i="2" s="1"/>
  <c r="G15" i="2"/>
  <c r="G13" i="2" s="1"/>
  <c r="I37" i="1" s="1"/>
  <c r="F46" i="2"/>
  <c r="F45" i="2" s="1"/>
  <c r="E46" i="2"/>
  <c r="E45" i="2" s="1"/>
  <c r="D15" i="2"/>
  <c r="D13" i="2" s="1"/>
  <c r="F37" i="1" s="1"/>
  <c r="F49" i="1" s="1"/>
  <c r="C15" i="2"/>
  <c r="C13" i="2" s="1"/>
  <c r="B46" i="2"/>
  <c r="B45" i="2" s="1"/>
  <c r="I18" i="1"/>
  <c r="G18" i="1"/>
  <c r="E18" i="1"/>
  <c r="D18" i="1"/>
  <c r="B55" i="2" l="1"/>
  <c r="D42" i="1" s="1"/>
  <c r="D54" i="1" s="1"/>
  <c r="D41" i="1"/>
  <c r="D53" i="1" s="1"/>
  <c r="E55" i="2"/>
  <c r="G42" i="1" s="1"/>
  <c r="G54" i="1" s="1"/>
  <c r="G41" i="1"/>
  <c r="F55" i="2"/>
  <c r="H42" i="1" s="1"/>
  <c r="H54" i="1" s="1"/>
  <c r="H41" i="1"/>
  <c r="G55" i="2"/>
  <c r="I42" i="1" s="1"/>
  <c r="I41" i="1"/>
  <c r="I53" i="1" s="1"/>
  <c r="I49" i="1"/>
  <c r="E37" i="1"/>
  <c r="E49" i="1" s="1"/>
  <c r="C55" i="2"/>
  <c r="E41" i="1"/>
  <c r="E53" i="1" s="1"/>
  <c r="H53" i="1"/>
  <c r="G53" i="1"/>
  <c r="D39" i="2"/>
  <c r="F40" i="1" s="1"/>
  <c r="F52" i="1" s="1"/>
  <c r="D33" i="2"/>
  <c r="F39" i="1" s="1"/>
  <c r="F51" i="1" s="1"/>
  <c r="D27" i="2"/>
  <c r="F38" i="1" s="1"/>
  <c r="F50" i="1"/>
  <c r="C39" i="2"/>
  <c r="C33" i="2"/>
  <c r="C27" i="2"/>
  <c r="G39" i="2"/>
  <c r="I40" i="1" s="1"/>
  <c r="G33" i="2"/>
  <c r="I39" i="1" s="1"/>
  <c r="G27" i="2"/>
  <c r="I38" i="1" s="1"/>
  <c r="E15" i="2"/>
  <c r="E13" i="2" s="1"/>
  <c r="G37" i="1" s="1"/>
  <c r="G49" i="1" s="1"/>
  <c r="D46" i="2"/>
  <c r="D45" i="2" s="1"/>
  <c r="F41" i="1" s="1"/>
  <c r="B15" i="2"/>
  <c r="B13" i="2" s="1"/>
  <c r="B39" i="2" s="1"/>
  <c r="D40" i="1" s="1"/>
  <c r="F15" i="2"/>
  <c r="F13" i="2" s="1"/>
  <c r="H37" i="1" s="1"/>
  <c r="D17" i="1"/>
  <c r="H18" i="1"/>
  <c r="E17" i="1"/>
  <c r="I17" i="1"/>
  <c r="F17" i="1"/>
  <c r="G17" i="1"/>
  <c r="I52" i="1" l="1"/>
  <c r="E40" i="1"/>
  <c r="E52" i="1" s="1"/>
  <c r="I50" i="1"/>
  <c r="E38" i="1"/>
  <c r="E50" i="1" s="1"/>
  <c r="I51" i="1"/>
  <c r="E39" i="1"/>
  <c r="E51" i="1" s="1"/>
  <c r="I54" i="1"/>
  <c r="E42" i="1"/>
  <c r="E54" i="1" s="1"/>
  <c r="H49" i="1"/>
  <c r="D37" i="1"/>
  <c r="D49" i="1" s="1"/>
  <c r="D55" i="2"/>
  <c r="F42" i="1" s="1"/>
  <c r="F54" i="1"/>
  <c r="F53" i="1"/>
  <c r="F33" i="2"/>
  <c r="H39" i="1" s="1"/>
  <c r="F39" i="2"/>
  <c r="H40" i="1" s="1"/>
  <c r="H52" i="1" s="1"/>
  <c r="F27" i="2"/>
  <c r="H38" i="1" s="1"/>
  <c r="B33" i="2"/>
  <c r="D39" i="1" s="1"/>
  <c r="D51" i="1" s="1"/>
  <c r="B27" i="2"/>
  <c r="D38" i="1" s="1"/>
  <c r="D50" i="1" s="1"/>
  <c r="D52" i="1"/>
  <c r="E39" i="2"/>
  <c r="G40" i="1" s="1"/>
  <c r="G52" i="1" s="1"/>
  <c r="E33" i="2"/>
  <c r="G39" i="1" s="1"/>
  <c r="G51" i="1" s="1"/>
  <c r="E27" i="2"/>
  <c r="G38" i="1" s="1"/>
  <c r="G50" i="1" s="1"/>
  <c r="H50" i="1" l="1"/>
  <c r="H51" i="1"/>
</calcChain>
</file>

<file path=xl/sharedStrings.xml><?xml version="1.0" encoding="utf-8"?>
<sst xmlns="http://schemas.openxmlformats.org/spreadsheetml/2006/main" count="98" uniqueCount="78">
  <si>
    <r>
      <t>DP</t>
    </r>
    <r>
      <rPr>
        <vertAlign val="subscript"/>
        <sz val="14"/>
        <color indexed="8"/>
        <rFont val="Arial"/>
        <family val="2"/>
        <charset val="238"/>
      </rPr>
      <t xml:space="preserve">U </t>
    </r>
  </si>
  <si>
    <r>
      <t>DP</t>
    </r>
    <r>
      <rPr>
        <vertAlign val="subscript"/>
        <sz val="14"/>
        <color indexed="8"/>
        <rFont val="Arial"/>
        <family val="2"/>
        <charset val="238"/>
      </rPr>
      <t>I</t>
    </r>
    <r>
      <rPr>
        <sz val="14"/>
        <color indexed="8"/>
        <rFont val="Arial"/>
        <family val="2"/>
        <charset val="238"/>
      </rPr>
      <t xml:space="preserve"> 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</si>
  <si>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U,IN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</si>
  <si>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U,PR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</si>
  <si>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U,SK</t>
    </r>
  </si>
  <si>
    <r>
      <t>KAP</t>
    </r>
    <r>
      <rPr>
        <vertAlign val="subscript"/>
        <sz val="14"/>
        <color indexed="8"/>
        <rFont val="Arial"/>
        <family val="2"/>
        <charset val="238"/>
      </rPr>
      <t>U,UPP</t>
    </r>
  </si>
  <si>
    <r>
      <t>KAP</t>
    </r>
    <r>
      <rPr>
        <vertAlign val="subscript"/>
        <sz val="14"/>
        <color indexed="8"/>
        <rFont val="Arial"/>
        <family val="2"/>
        <charset val="238"/>
      </rPr>
      <t>I,IN</t>
    </r>
  </si>
  <si>
    <r>
      <t>KAP</t>
    </r>
    <r>
      <rPr>
        <vertAlign val="subscript"/>
        <sz val="14"/>
        <color indexed="8"/>
        <rFont val="Arial"/>
        <family val="2"/>
        <charset val="238"/>
      </rPr>
      <t>I,HR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</si>
  <si>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U,IN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</si>
  <si>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U,PR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</si>
  <si>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U,SK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</si>
  <si>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U,UPP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</si>
  <si>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I,IN</t>
    </r>
  </si>
  <si>
    <r>
      <t>T</t>
    </r>
    <r>
      <rPr>
        <b/>
        <vertAlign val="subscript"/>
        <sz val="14"/>
        <color indexed="8"/>
        <rFont val="Arial"/>
        <family val="2"/>
        <charset val="238"/>
      </rPr>
      <t>I,HR</t>
    </r>
  </si>
  <si>
    <r>
      <t>k</t>
    </r>
    <r>
      <rPr>
        <vertAlign val="subscript"/>
        <sz val="12"/>
        <rFont val="Arial"/>
        <family val="2"/>
        <charset val="238"/>
      </rPr>
      <t xml:space="preserve">PG,kap </t>
    </r>
    <r>
      <rPr>
        <sz val="12"/>
        <rFont val="Arial"/>
        <family val="2"/>
        <charset val="238"/>
      </rPr>
      <t>(%)</t>
    </r>
  </si>
  <si>
    <r>
      <t>k</t>
    </r>
    <r>
      <rPr>
        <vertAlign val="subscript"/>
        <sz val="12"/>
        <rFont val="Arial"/>
        <family val="2"/>
        <charset val="238"/>
      </rPr>
      <t>SK</t>
    </r>
    <r>
      <rPr>
        <sz val="12"/>
        <rFont val="Arial"/>
        <family val="2"/>
        <charset val="238"/>
      </rPr>
      <t xml:space="preserve"> (%)</t>
    </r>
  </si>
  <si>
    <r>
      <t>k</t>
    </r>
    <r>
      <rPr>
        <vertAlign val="subscript"/>
        <sz val="12"/>
        <rFont val="Arial"/>
        <family val="2"/>
        <charset val="238"/>
      </rPr>
      <t>UPP</t>
    </r>
    <r>
      <rPr>
        <sz val="12"/>
        <rFont val="Arial"/>
        <family val="2"/>
        <charset val="238"/>
      </rPr>
      <t xml:space="preserve"> (%)</t>
    </r>
  </si>
  <si>
    <r>
      <t>k</t>
    </r>
    <r>
      <rPr>
        <vertAlign val="subscript"/>
        <sz val="12"/>
        <rFont val="Arial"/>
        <family val="2"/>
        <charset val="238"/>
      </rPr>
      <t>PG,kap</t>
    </r>
  </si>
  <si>
    <t>DPU (EUR)</t>
  </si>
  <si>
    <t>TI, IN (EUR/kWh/dan)</t>
  </si>
  <si>
    <t>DPI (EUR)</t>
  </si>
  <si>
    <t>TI,HR (EUR/kWh/dan)</t>
  </si>
  <si>
    <r>
      <t>DP</t>
    </r>
    <r>
      <rPr>
        <vertAlign val="subscript"/>
        <sz val="14"/>
        <color indexed="8"/>
        <rFont val="Arial"/>
        <family val="2"/>
        <charset val="238"/>
      </rPr>
      <t>KAP</t>
    </r>
  </si>
  <si>
    <t>Part of allowed revenue incurred at the Exits from the transmission system</t>
  </si>
  <si>
    <t>Part of allowed revenue incurred at the Entries into the transmission system</t>
  </si>
  <si>
    <t>Share of allowed revenue allocated to yearly standard capacity products</t>
  </si>
  <si>
    <t>Discount at entry from the gas storage system</t>
  </si>
  <si>
    <t>Allowed revenue</t>
  </si>
  <si>
    <t>Symbol for allowed revenue</t>
  </si>
  <si>
    <r>
      <t>4</t>
    </r>
    <r>
      <rPr>
        <i/>
        <vertAlign val="superscript"/>
        <sz val="14"/>
        <rFont val="Arial"/>
        <family val="2"/>
        <charset val="238"/>
      </rPr>
      <t>th</t>
    </r>
    <r>
      <rPr>
        <i/>
        <sz val="14"/>
        <rFont val="Arial"/>
        <family val="2"/>
        <charset val="238"/>
      </rPr>
      <t xml:space="preserve"> regulatory period</t>
    </r>
  </si>
  <si>
    <r>
      <t>3</t>
    </r>
    <r>
      <rPr>
        <i/>
        <vertAlign val="superscript"/>
        <sz val="14"/>
        <rFont val="Arial"/>
        <family val="2"/>
        <charset val="238"/>
      </rPr>
      <t xml:space="preserve">rd </t>
    </r>
    <r>
      <rPr>
        <i/>
        <sz val="14"/>
        <rFont val="Arial"/>
        <family val="2"/>
        <charset val="238"/>
      </rPr>
      <t>RR</t>
    </r>
  </si>
  <si>
    <t>Allowed revenue at the exits from the transmission system</t>
  </si>
  <si>
    <t>Allowed revenue at the entries into the transmission system</t>
  </si>
  <si>
    <t>Allowed revenue based on the tariff items for capacity</t>
  </si>
  <si>
    <t>Entry / Exit group</t>
  </si>
  <si>
    <t>Symbol for capacity</t>
  </si>
  <si>
    <t>Symbol for tariffs</t>
  </si>
  <si>
    <t>TARIFF ITEMS - reference price (EUR/kWh/day)</t>
  </si>
  <si>
    <t>Tariff item name</t>
  </si>
  <si>
    <t>Entries at interconnections</t>
  </si>
  <si>
    <t>Entries from production</t>
  </si>
  <si>
    <t>Entry from the gas storage system</t>
  </si>
  <si>
    <t>Entry from the LNG terminal</t>
  </si>
  <si>
    <t>Exits at interconnections</t>
  </si>
  <si>
    <t>Exits in Croatia</t>
  </si>
  <si>
    <t>Tariff item for the entry at interconnection</t>
  </si>
  <si>
    <t>Tariff item for the entry from production</t>
  </si>
  <si>
    <t>Tariff item for the entry from the gas storage system</t>
  </si>
  <si>
    <t>Tariff item for the entry from the LNG terminal</t>
  </si>
  <si>
    <t>Tariff item for the exit at interconnection</t>
  </si>
  <si>
    <t>Tariff item for the exit in Croatia</t>
  </si>
  <si>
    <t>TARIFF ITEMS - reference price (EUR/MWh)</t>
  </si>
  <si>
    <t>Simplified Tariff Model for calculating applicable transmission tariffs under Article 26(1) (d) of Commision Regulation (EU) 2017/460</t>
  </si>
  <si>
    <t>* Indicative planned allowed revenue for the period 2026-2030 according to the Consultation document on the proposal for a methodology for determining the reference price of gas transmission services in accordance with Article 26 of Regulation (EU) 2017/460</t>
  </si>
  <si>
    <t>Values can be inserted into the yellow marked fields.</t>
  </si>
  <si>
    <r>
      <t>DP</t>
    </r>
    <r>
      <rPr>
        <vertAlign val="subscript"/>
        <sz val="12"/>
        <color indexed="8"/>
        <rFont val="Arial"/>
        <family val="2"/>
        <charset val="238"/>
      </rPr>
      <t>KAP</t>
    </r>
    <r>
      <rPr>
        <sz val="12"/>
        <color indexed="8"/>
        <rFont val="Arial"/>
        <family val="2"/>
        <charset val="238"/>
      </rPr>
      <t xml:space="preserve"> - Allowed revenue based on the tariff items for capacity</t>
    </r>
  </si>
  <si>
    <r>
      <t>DP</t>
    </r>
    <r>
      <rPr>
        <vertAlign val="subscript"/>
        <sz val="12"/>
        <color indexed="8"/>
        <rFont val="Arial"/>
        <family val="2"/>
        <charset val="238"/>
      </rPr>
      <t xml:space="preserve">U </t>
    </r>
    <r>
      <rPr>
        <sz val="12"/>
        <color indexed="8"/>
        <rFont val="Arial"/>
        <family val="2"/>
        <charset val="238"/>
      </rPr>
      <t>- Allowed revenue at the entries into the transmission system</t>
    </r>
  </si>
  <si>
    <r>
      <t>DP</t>
    </r>
    <r>
      <rPr>
        <vertAlign val="subscript"/>
        <sz val="12"/>
        <color indexed="8"/>
        <rFont val="Arial"/>
        <family val="2"/>
        <charset val="238"/>
      </rPr>
      <t>I</t>
    </r>
    <r>
      <rPr>
        <sz val="12"/>
        <color indexed="8"/>
        <rFont val="Arial"/>
        <family val="2"/>
        <charset val="238"/>
      </rPr>
      <t xml:space="preserve"> - Allowed revenue at the exits from the transmission system</t>
    </r>
  </si>
  <si>
    <t>Year</t>
  </si>
  <si>
    <t>Share of allowed revenue</t>
  </si>
  <si>
    <t>KAPI,IN (kWh/day)</t>
  </si>
  <si>
    <t>KAPI,HR (kWh/day)</t>
  </si>
  <si>
    <t>TU,UPP (EUR/kWh/day)</t>
  </si>
  <si>
    <t>TU,SK (EUR/kWh/day)</t>
  </si>
  <si>
    <t>TU,PR (EUR/kWh/day)</t>
  </si>
  <si>
    <t>KAPU,UPP (kWh/day)</t>
  </si>
  <si>
    <t>KAPU,SK (kWh/day)</t>
  </si>
  <si>
    <t>KAPU,PR (kWh/day)</t>
  </si>
  <si>
    <t>KAPU,IN (kWh/day)</t>
  </si>
  <si>
    <t>TU,IN (EUR/kWh/day)</t>
  </si>
  <si>
    <t>Tariff item for gas transmission for contracted firm capacity for entry at the interconnection</t>
  </si>
  <si>
    <t>Tariff item for gas transmission for contracted firm capacity for entry from production</t>
  </si>
  <si>
    <t>Tariff item for gas transmission for contracted firm capacity for entry from gas storage system</t>
  </si>
  <si>
    <t>Tariff item for gas transmission for contracted firm capacity for entry from LNG terminal</t>
  </si>
  <si>
    <t>Tariff item for gas transmission for contracted firm capacity for exit at the interconnection</t>
  </si>
  <si>
    <t>Tariff item for gas transmission for contracted firm capacity for exit in Croatia</t>
  </si>
  <si>
    <r>
      <t>Planned contracted firm capacity of the gas transmission system for the 4</t>
    </r>
    <r>
      <rPr>
        <b/>
        <vertAlign val="superscript"/>
        <sz val="14"/>
        <rFont val="Arial"/>
        <family val="2"/>
        <charset val="238"/>
      </rPr>
      <t>th</t>
    </r>
    <r>
      <rPr>
        <b/>
        <sz val="14"/>
        <rFont val="Arial"/>
        <family val="2"/>
        <charset val="238"/>
      </rPr>
      <t xml:space="preserve"> regulation period (kWh/day)</t>
    </r>
  </si>
  <si>
    <t>Entry - Exit split of the allowed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</si>
</sst>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i/>
      <vertAlign val="superscript"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vertAlign val="subscript"/>
      <sz val="14"/>
      <color indexed="8"/>
      <name val="Arial"/>
      <family val="2"/>
      <charset val="238"/>
    </font>
    <font>
      <vertAlign val="subscript"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u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vertAlign val="subscript"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u/>
      <sz val="12"/>
      <name val="Arial"/>
      <family val="2"/>
      <charset val="238"/>
    </font>
    <font>
      <u/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i/>
      <sz val="12"/>
      <name val="Arial"/>
      <family val="2"/>
      <charset val="238"/>
    </font>
    <font>
      <b/>
      <vertAlign val="superscript"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D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3" fontId="6" fillId="3" borderId="30" xfId="0" applyNumberFormat="1" applyFont="1" applyFill="1" applyBorder="1" applyAlignment="1" applyProtection="1">
      <alignment horizontal="center" vertical="center"/>
      <protection locked="0"/>
    </xf>
    <xf numFmtId="3" fontId="6" fillId="3" borderId="13" xfId="0" applyNumberFormat="1" applyFont="1" applyFill="1" applyBorder="1" applyAlignment="1" applyProtection="1">
      <alignment horizontal="center" vertical="center"/>
      <protection locked="0"/>
    </xf>
    <xf numFmtId="3" fontId="6" fillId="3" borderId="31" xfId="0" applyNumberFormat="1" applyFont="1" applyFill="1" applyBorder="1" applyAlignment="1" applyProtection="1">
      <alignment horizontal="center" vertical="center"/>
      <protection locked="0"/>
    </xf>
    <xf numFmtId="3" fontId="6" fillId="3" borderId="21" xfId="0" applyNumberFormat="1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3" fontId="6" fillId="3" borderId="19" xfId="0" applyNumberFormat="1" applyFont="1" applyFill="1" applyBorder="1" applyAlignment="1" applyProtection="1">
      <alignment horizontal="center" vertical="center"/>
      <protection locked="0"/>
    </xf>
    <xf numFmtId="3" fontId="6" fillId="3" borderId="36" xfId="0" applyNumberFormat="1" applyFont="1" applyFill="1" applyBorder="1" applyAlignment="1" applyProtection="1">
      <alignment horizontal="center" vertical="center"/>
      <protection locked="0"/>
    </xf>
    <xf numFmtId="3" fontId="6" fillId="3" borderId="39" xfId="0" applyNumberFormat="1" applyFont="1" applyFill="1" applyBorder="1" applyAlignment="1" applyProtection="1">
      <alignment horizontal="center" vertical="center"/>
      <protection locked="0"/>
    </xf>
    <xf numFmtId="3" fontId="6" fillId="3" borderId="25" xfId="0" applyNumberFormat="1" applyFont="1" applyFill="1" applyBorder="1" applyAlignment="1" applyProtection="1">
      <alignment horizontal="center" vertical="center"/>
      <protection locked="0"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7" borderId="56" xfId="0" applyFont="1" applyFill="1" applyBorder="1" applyAlignment="1">
      <alignment horizontal="center" vertical="center" wrapText="1"/>
    </xf>
    <xf numFmtId="0" fontId="21" fillId="7" borderId="57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 wrapText="1"/>
    </xf>
    <xf numFmtId="0" fontId="21" fillId="7" borderId="59" xfId="0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vertical="center" wrapText="1"/>
    </xf>
    <xf numFmtId="3" fontId="23" fillId="8" borderId="17" xfId="0" applyNumberFormat="1" applyFont="1" applyFill="1" applyBorder="1" applyAlignment="1">
      <alignment horizontal="right" vertical="center"/>
    </xf>
    <xf numFmtId="0" fontId="15" fillId="0" borderId="61" xfId="0" applyFont="1" applyBorder="1" applyAlignment="1">
      <alignment vertical="center" wrapText="1"/>
    </xf>
    <xf numFmtId="3" fontId="15" fillId="9" borderId="1" xfId="0" applyNumberFormat="1" applyFont="1" applyFill="1" applyBorder="1" applyAlignment="1">
      <alignment horizontal="right" vertical="center"/>
    </xf>
    <xf numFmtId="0" fontId="15" fillId="0" borderId="62" xfId="0" applyFont="1" applyBorder="1" applyAlignment="1">
      <alignment vertical="center" wrapText="1"/>
    </xf>
    <xf numFmtId="3" fontId="15" fillId="9" borderId="26" xfId="0" applyNumberFormat="1" applyFont="1" applyFill="1" applyBorder="1" applyAlignment="1">
      <alignment horizontal="right" vertical="center"/>
    </xf>
    <xf numFmtId="0" fontId="17" fillId="0" borderId="6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7" borderId="58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10" borderId="11" xfId="0" applyFont="1" applyFill="1" applyBorder="1" applyAlignment="1">
      <alignment vertical="center"/>
    </xf>
    <xf numFmtId="0" fontId="17" fillId="11" borderId="40" xfId="0" applyFont="1" applyFill="1" applyBorder="1" applyAlignment="1">
      <alignment vertical="center"/>
    </xf>
    <xf numFmtId="3" fontId="17" fillId="10" borderId="1" xfId="0" applyNumberFormat="1" applyFont="1" applyFill="1" applyBorder="1" applyAlignment="1">
      <alignment vertical="center"/>
    </xf>
    <xf numFmtId="3" fontId="17" fillId="12" borderId="1" xfId="0" applyNumberFormat="1" applyFont="1" applyFill="1" applyBorder="1" applyAlignment="1">
      <alignment vertical="center"/>
    </xf>
    <xf numFmtId="2" fontId="17" fillId="7" borderId="1" xfId="0" applyNumberFormat="1" applyFont="1" applyFill="1" applyBorder="1" applyAlignment="1">
      <alignment vertical="center"/>
    </xf>
    <xf numFmtId="3" fontId="17" fillId="12" borderId="64" xfId="0" applyNumberFormat="1" applyFont="1" applyFill="1" applyBorder="1" applyAlignment="1">
      <alignment vertical="center"/>
    </xf>
    <xf numFmtId="3" fontId="17" fillId="12" borderId="26" xfId="0" applyNumberFormat="1" applyFont="1" applyFill="1" applyBorder="1" applyAlignment="1">
      <alignment vertical="center"/>
    </xf>
    <xf numFmtId="0" fontId="21" fillId="7" borderId="65" xfId="0" applyFont="1" applyFill="1" applyBorder="1" applyAlignment="1">
      <alignment horizontal="center" vertical="center"/>
    </xf>
    <xf numFmtId="164" fontId="20" fillId="10" borderId="58" xfId="0" applyNumberFormat="1" applyFont="1" applyFill="1" applyBorder="1" applyAlignment="1">
      <alignment vertical="center"/>
    </xf>
    <xf numFmtId="0" fontId="20" fillId="10" borderId="58" xfId="0" applyFont="1" applyFill="1" applyBorder="1" applyAlignment="1">
      <alignment vertical="center"/>
    </xf>
    <xf numFmtId="164" fontId="20" fillId="10" borderId="52" xfId="0" applyNumberFormat="1" applyFont="1" applyFill="1" applyBorder="1" applyAlignment="1">
      <alignment vertical="center"/>
    </xf>
    <xf numFmtId="3" fontId="17" fillId="10" borderId="40" xfId="0" applyNumberFormat="1" applyFont="1" applyFill="1" applyBorder="1" applyAlignment="1">
      <alignment vertical="center"/>
    </xf>
    <xf numFmtId="4" fontId="17" fillId="11" borderId="1" xfId="0" applyNumberFormat="1" applyFont="1" applyFill="1" applyBorder="1" applyAlignment="1">
      <alignment vertical="center"/>
    </xf>
    <xf numFmtId="3" fontId="15" fillId="9" borderId="44" xfId="0" applyNumberFormat="1" applyFont="1" applyFill="1" applyBorder="1" applyAlignment="1">
      <alignment horizontal="right" vertical="center"/>
    </xf>
    <xf numFmtId="3" fontId="15" fillId="9" borderId="66" xfId="0" applyNumberFormat="1" applyFont="1" applyFill="1" applyBorder="1" applyAlignment="1">
      <alignment horizontal="right" vertical="center"/>
    </xf>
    <xf numFmtId="0" fontId="21" fillId="7" borderId="67" xfId="0" applyFont="1" applyFill="1" applyBorder="1" applyAlignment="1">
      <alignment horizontal="center" vertical="center"/>
    </xf>
    <xf numFmtId="0" fontId="20" fillId="10" borderId="68" xfId="0" applyFont="1" applyFill="1" applyBorder="1" applyAlignment="1">
      <alignment vertical="center"/>
    </xf>
    <xf numFmtId="0" fontId="17" fillId="11" borderId="69" xfId="0" applyFont="1" applyFill="1" applyBorder="1" applyAlignment="1">
      <alignment vertical="center"/>
    </xf>
    <xf numFmtId="3" fontId="17" fillId="10" borderId="44" xfId="0" applyNumberFormat="1" applyFont="1" applyFill="1" applyBorder="1" applyAlignment="1">
      <alignment vertical="center"/>
    </xf>
    <xf numFmtId="3" fontId="17" fillId="12" borderId="44" xfId="0" applyNumberFormat="1" applyFont="1" applyFill="1" applyBorder="1" applyAlignment="1">
      <alignment vertical="center"/>
    </xf>
    <xf numFmtId="2" fontId="17" fillId="7" borderId="44" xfId="0" applyNumberFormat="1" applyFont="1" applyFill="1" applyBorder="1" applyAlignment="1">
      <alignment vertical="center"/>
    </xf>
    <xf numFmtId="3" fontId="17" fillId="12" borderId="70" xfId="0" applyNumberFormat="1" applyFont="1" applyFill="1" applyBorder="1" applyAlignment="1">
      <alignment vertical="center"/>
    </xf>
    <xf numFmtId="3" fontId="17" fillId="12" borderId="66" xfId="0" applyNumberFormat="1" applyFont="1" applyFill="1" applyBorder="1" applyAlignment="1">
      <alignment vertical="center"/>
    </xf>
    <xf numFmtId="0" fontId="21" fillId="7" borderId="71" xfId="0" applyFont="1" applyFill="1" applyBorder="1" applyAlignment="1">
      <alignment horizontal="center" vertical="center"/>
    </xf>
    <xf numFmtId="164" fontId="20" fillId="10" borderId="67" xfId="0" applyNumberFormat="1" applyFont="1" applyFill="1" applyBorder="1" applyAlignment="1">
      <alignment vertical="center"/>
    </xf>
    <xf numFmtId="0" fontId="20" fillId="10" borderId="67" xfId="0" applyFont="1" applyFill="1" applyBorder="1" applyAlignment="1">
      <alignment vertical="center"/>
    </xf>
    <xf numFmtId="164" fontId="20" fillId="10" borderId="72" xfId="0" applyNumberFormat="1" applyFont="1" applyFill="1" applyBorder="1" applyAlignment="1">
      <alignment vertical="center"/>
    </xf>
    <xf numFmtId="3" fontId="17" fillId="10" borderId="69" xfId="0" applyNumberFormat="1" applyFont="1" applyFill="1" applyBorder="1" applyAlignment="1">
      <alignment vertical="center"/>
    </xf>
    <xf numFmtId="4" fontId="17" fillId="11" borderId="44" xfId="0" applyNumberFormat="1" applyFont="1" applyFill="1" applyBorder="1" applyAlignment="1">
      <alignment vertical="center"/>
    </xf>
    <xf numFmtId="9" fontId="6" fillId="4" borderId="1" xfId="1" applyFont="1" applyFill="1" applyBorder="1" applyAlignment="1" applyProtection="1">
      <alignment horizontal="center" vertical="center"/>
    </xf>
    <xf numFmtId="3" fontId="3" fillId="3" borderId="15" xfId="0" applyNumberFormat="1" applyFont="1" applyFill="1" applyBorder="1" applyAlignment="1" applyProtection="1">
      <alignment horizontal="right" vertical="center"/>
      <protection locked="0"/>
    </xf>
    <xf numFmtId="3" fontId="3" fillId="3" borderId="16" xfId="0" applyNumberFormat="1" applyFont="1" applyFill="1" applyBorder="1" applyAlignment="1" applyProtection="1">
      <alignment horizontal="right" vertical="center"/>
      <protection locked="0"/>
    </xf>
    <xf numFmtId="3" fontId="3" fillId="3" borderId="17" xfId="0" applyNumberFormat="1" applyFont="1" applyFill="1" applyBorder="1" applyAlignment="1" applyProtection="1">
      <alignment horizontal="right" vertical="center"/>
      <protection locked="0"/>
    </xf>
    <xf numFmtId="3" fontId="3" fillId="3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3" fontId="7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12" fillId="6" borderId="45" xfId="0" applyFont="1" applyFill="1" applyBorder="1" applyAlignment="1">
      <alignment horizontal="left" vertical="center" wrapText="1"/>
    </xf>
    <xf numFmtId="0" fontId="13" fillId="6" borderId="46" xfId="0" applyFont="1" applyFill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0" fontId="12" fillId="6" borderId="47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2" fillId="6" borderId="49" xfId="0" applyFont="1" applyFill="1" applyBorder="1" applyAlignment="1">
      <alignment horizontal="left" vertical="center" wrapText="1"/>
    </xf>
    <xf numFmtId="0" fontId="13" fillId="6" borderId="33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164" fontId="12" fillId="0" borderId="5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28" xfId="0" applyNumberFormat="1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0" fontId="12" fillId="6" borderId="55" xfId="0" applyFont="1" applyFill="1" applyBorder="1" applyAlignment="1">
      <alignment horizontal="left" vertical="center" wrapText="1"/>
    </xf>
    <xf numFmtId="0" fontId="13" fillId="6" borderId="43" xfId="0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2" fontId="12" fillId="0" borderId="32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51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52" xfId="0" applyNumberFormat="1" applyFont="1" applyBorder="1" applyAlignment="1">
      <alignment horizontal="center" vertical="center"/>
    </xf>
    <xf numFmtId="2" fontId="12" fillId="0" borderId="53" xfId="0" applyNumberFormat="1" applyFont="1" applyBorder="1" applyAlignment="1">
      <alignment horizontal="center" vertical="center"/>
    </xf>
    <xf numFmtId="2" fontId="12" fillId="0" borderId="30" xfId="0" applyNumberFormat="1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2" fontId="12" fillId="0" borderId="40" xfId="0" applyNumberFormat="1" applyFont="1" applyBorder="1" applyAlignment="1">
      <alignment horizontal="center" vertical="center"/>
    </xf>
    <xf numFmtId="2" fontId="12" fillId="0" borderId="41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3" fontId="6" fillId="3" borderId="34" xfId="0" applyNumberFormat="1" applyFont="1" applyFill="1" applyBorder="1" applyAlignment="1" applyProtection="1">
      <alignment horizontal="center" vertical="center"/>
      <protection locked="0"/>
    </xf>
    <xf numFmtId="3" fontId="6" fillId="3" borderId="37" xfId="0" applyNumberFormat="1" applyFont="1" applyFill="1" applyBorder="1" applyAlignment="1" applyProtection="1">
      <alignment horizontal="center" vertical="center"/>
      <protection locked="0"/>
    </xf>
    <xf numFmtId="3" fontId="6" fillId="3" borderId="28" xfId="0" applyNumberFormat="1" applyFont="1" applyFill="1" applyBorder="1" applyAlignment="1" applyProtection="1">
      <alignment horizontal="center" vertical="center"/>
      <protection locked="0"/>
    </xf>
    <xf numFmtId="3" fontId="6" fillId="3" borderId="40" xfId="0" applyNumberFormat="1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7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3" fontId="23" fillId="8" borderId="16" xfId="0" applyNumberFormat="1" applyFont="1" applyFill="1" applyBorder="1" applyAlignment="1">
      <alignment horizontal="right" vertical="center"/>
    </xf>
    <xf numFmtId="3" fontId="23" fillId="8" borderId="18" xfId="0" applyNumberFormat="1" applyFont="1" applyFill="1" applyBorder="1" applyAlignment="1">
      <alignment horizontal="right" vertical="center"/>
    </xf>
    <xf numFmtId="3" fontId="15" fillId="9" borderId="19" xfId="0" applyNumberFormat="1" applyFont="1" applyFill="1" applyBorder="1" applyAlignment="1">
      <alignment horizontal="right" vertical="center"/>
    </xf>
    <xf numFmtId="3" fontId="15" fillId="9" borderId="22" xfId="0" applyNumberFormat="1" applyFont="1" applyFill="1" applyBorder="1" applyAlignment="1">
      <alignment horizontal="right" vertical="center"/>
    </xf>
    <xf numFmtId="3" fontId="15" fillId="9" borderId="23" xfId="0" applyNumberFormat="1" applyFont="1" applyFill="1" applyBorder="1" applyAlignment="1">
      <alignment horizontal="right" vertical="center"/>
    </xf>
    <xf numFmtId="3" fontId="15" fillId="9" borderId="27" xfId="0" applyNumberFormat="1" applyFont="1" applyFill="1" applyBorder="1" applyAlignment="1">
      <alignment horizontal="right" vertical="center"/>
    </xf>
    <xf numFmtId="0" fontId="21" fillId="7" borderId="57" xfId="0" applyFont="1" applyFill="1" applyBorder="1" applyAlignment="1">
      <alignment horizontal="center" vertical="center"/>
    </xf>
    <xf numFmtId="0" fontId="21" fillId="7" borderId="59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vertical="center"/>
    </xf>
    <xf numFmtId="0" fontId="20" fillId="10" borderId="12" xfId="0" applyFont="1" applyFill="1" applyBorder="1" applyAlignment="1">
      <alignment vertical="center"/>
    </xf>
    <xf numFmtId="0" fontId="17" fillId="11" borderId="28" xfId="0" applyFont="1" applyFill="1" applyBorder="1" applyAlignment="1">
      <alignment vertical="center"/>
    </xf>
    <xf numFmtId="0" fontId="17" fillId="11" borderId="41" xfId="0" applyFont="1" applyFill="1" applyBorder="1" applyAlignment="1">
      <alignment vertical="center"/>
    </xf>
    <xf numFmtId="3" fontId="17" fillId="10" borderId="19" xfId="0" applyNumberFormat="1" applyFont="1" applyFill="1" applyBorder="1" applyAlignment="1">
      <alignment vertical="center"/>
    </xf>
    <xf numFmtId="3" fontId="17" fillId="10" borderId="22" xfId="0" applyNumberFormat="1" applyFont="1" applyFill="1" applyBorder="1" applyAlignment="1">
      <alignment vertical="center"/>
    </xf>
    <xf numFmtId="3" fontId="17" fillId="12" borderId="19" xfId="0" applyNumberFormat="1" applyFont="1" applyFill="1" applyBorder="1" applyAlignment="1">
      <alignment vertical="center"/>
    </xf>
    <xf numFmtId="3" fontId="17" fillId="12" borderId="22" xfId="0" applyNumberFormat="1" applyFont="1" applyFill="1" applyBorder="1" applyAlignment="1">
      <alignment vertical="center"/>
    </xf>
    <xf numFmtId="2" fontId="17" fillId="7" borderId="19" xfId="0" applyNumberFormat="1" applyFont="1" applyFill="1" applyBorder="1" applyAlignment="1">
      <alignment vertical="center"/>
    </xf>
    <xf numFmtId="2" fontId="17" fillId="7" borderId="22" xfId="0" applyNumberFormat="1" applyFont="1" applyFill="1" applyBorder="1" applyAlignment="1">
      <alignment vertical="center"/>
    </xf>
    <xf numFmtId="3" fontId="17" fillId="12" borderId="75" xfId="0" applyNumberFormat="1" applyFont="1" applyFill="1" applyBorder="1" applyAlignment="1">
      <alignment vertical="center"/>
    </xf>
    <xf numFmtId="3" fontId="17" fillId="12" borderId="76" xfId="0" applyNumberFormat="1" applyFont="1" applyFill="1" applyBorder="1" applyAlignment="1">
      <alignment vertical="center"/>
    </xf>
    <xf numFmtId="3" fontId="17" fillId="12" borderId="23" xfId="0" applyNumberFormat="1" applyFont="1" applyFill="1" applyBorder="1" applyAlignment="1">
      <alignment vertical="center"/>
    </xf>
    <xf numFmtId="3" fontId="17" fillId="12" borderId="27" xfId="0" applyNumberFormat="1" applyFont="1" applyFill="1" applyBorder="1" applyAlignment="1">
      <alignment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77" xfId="0" applyFont="1" applyFill="1" applyBorder="1" applyAlignment="1">
      <alignment horizontal="center" vertical="center"/>
    </xf>
    <xf numFmtId="164" fontId="20" fillId="10" borderId="57" xfId="0" applyNumberFormat="1" applyFont="1" applyFill="1" applyBorder="1" applyAlignment="1">
      <alignment vertical="center"/>
    </xf>
    <xf numFmtId="164" fontId="20" fillId="10" borderId="59" xfId="0" applyNumberFormat="1" applyFont="1" applyFill="1" applyBorder="1" applyAlignment="1">
      <alignment vertical="center"/>
    </xf>
    <xf numFmtId="0" fontId="20" fillId="10" borderId="57" xfId="0" applyFont="1" applyFill="1" applyBorder="1" applyAlignment="1">
      <alignment vertical="center"/>
    </xf>
    <xf numFmtId="0" fontId="20" fillId="10" borderId="59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20" fillId="10" borderId="8" xfId="0" applyNumberFormat="1" applyFont="1" applyFill="1" applyBorder="1" applyAlignment="1">
      <alignment vertical="center"/>
    </xf>
    <xf numFmtId="164" fontId="20" fillId="10" borderId="53" xfId="0" applyNumberFormat="1" applyFont="1" applyFill="1" applyBorder="1" applyAlignment="1">
      <alignment vertical="center"/>
    </xf>
    <xf numFmtId="3" fontId="17" fillId="10" borderId="28" xfId="0" applyNumberFormat="1" applyFont="1" applyFill="1" applyBorder="1" applyAlignment="1">
      <alignment vertical="center"/>
    </xf>
    <xf numFmtId="3" fontId="17" fillId="10" borderId="41" xfId="0" applyNumberFormat="1" applyFont="1" applyFill="1" applyBorder="1" applyAlignment="1">
      <alignment vertical="center"/>
    </xf>
    <xf numFmtId="4" fontId="17" fillId="11" borderId="19" xfId="0" applyNumberFormat="1" applyFont="1" applyFill="1" applyBorder="1" applyAlignment="1">
      <alignment vertical="center"/>
    </xf>
    <xf numFmtId="4" fontId="17" fillId="11" borderId="22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0" fontId="27" fillId="2" borderId="74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400" b="0" i="0" u="none" strike="noStrike" baseline="0">
                <a:solidFill>
                  <a:sysClr val="windowText" lastClr="000000"/>
                </a:solidFill>
                <a:effectLst/>
              </a:rPr>
              <a:t>TARIFF ITEMS - reference price (EUR/MWh)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plotArea>
      <c:layout>
        <c:manualLayout>
          <c:layoutTarget val="inner"/>
          <c:xMode val="edge"/>
          <c:yMode val="edge"/>
          <c:x val="5.6767058004611924E-2"/>
          <c:y val="6.3145547504632527E-2"/>
          <c:w val="0.93025611431807043"/>
          <c:h val="0.74528833041510012"/>
        </c:manualLayout>
      </c:layout>
      <c:lineChart>
        <c:grouping val="standard"/>
        <c:varyColors val="0"/>
        <c:ser>
          <c:idx val="0"/>
          <c:order val="0"/>
          <c:tx>
            <c:strRef>
              <c:f>'Tariff Model'!$B$49:$C$49</c:f>
              <c:strCache>
                <c:ptCount val="2"/>
                <c:pt idx="0">
                  <c:v>Tariff item for the entry at interconnection</c:v>
                </c:pt>
                <c:pt idx="1">
                  <c:v>TU,IN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'Tariff Model'!$D$47:$I$48</c:f>
              <c:multiLvlStrCache>
                <c:ptCount val="6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2028</c:v>
                  </c:pt>
                  <c:pt idx="4">
                    <c:v>2029</c:v>
                  </c:pt>
                  <c:pt idx="5">
                    <c:v>2030</c:v>
                  </c:pt>
                </c:lvl>
                <c:lvl>
                  <c:pt idx="0">
                    <c:v>3rd RR</c:v>
                  </c:pt>
                  <c:pt idx="1">
                    <c:v>4th regulatory period</c:v>
                  </c:pt>
                </c:lvl>
              </c:multiLvlStrCache>
            </c:multiLvlStrRef>
          </c:cat>
          <c:val>
            <c:numRef>
              <c:f>'Tariff Model'!$D$49:$I$49</c:f>
              <c:numCache>
                <c:formatCode>0.00</c:formatCode>
                <c:ptCount val="6"/>
                <c:pt idx="0">
                  <c:v>0.89013698630136995</c:v>
                </c:pt>
                <c:pt idx="1">
                  <c:v>0.93698630136986305</c:v>
                </c:pt>
                <c:pt idx="2">
                  <c:v>0.70767123287671219</c:v>
                </c:pt>
                <c:pt idx="3">
                  <c:v>0.71506849315068488</c:v>
                </c:pt>
                <c:pt idx="4">
                  <c:v>0.73479452054794514</c:v>
                </c:pt>
                <c:pt idx="5">
                  <c:v>0.74602739726027401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C-4156-BA7E-0F2086A7DAB6}"/>
            </c:ext>
          </c:extLst>
        </c:ser>
        <c:ser>
          <c:idx val="1"/>
          <c:order val="1"/>
          <c:tx>
            <c:strRef>
              <c:f>'Tariff Model'!$B$50:$C$50</c:f>
              <c:strCache>
                <c:ptCount val="2"/>
                <c:pt idx="0">
                  <c:v>Tariff item for the entry from production</c:v>
                </c:pt>
                <c:pt idx="1">
                  <c:v>TU,PR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multiLvlStrRef>
              <c:f>'Tariff Model'!$D$47:$I$48</c:f>
              <c:multiLvlStrCache>
                <c:ptCount val="6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2028</c:v>
                  </c:pt>
                  <c:pt idx="4">
                    <c:v>2029</c:v>
                  </c:pt>
                  <c:pt idx="5">
                    <c:v>2030</c:v>
                  </c:pt>
                </c:lvl>
                <c:lvl>
                  <c:pt idx="0">
                    <c:v>3rd RR</c:v>
                  </c:pt>
                  <c:pt idx="1">
                    <c:v>4th regulatory period</c:v>
                  </c:pt>
                </c:lvl>
              </c:multiLvlStrCache>
            </c:multiLvlStrRef>
          </c:cat>
          <c:val>
            <c:numRef>
              <c:f>'Tariff Model'!$D$50:$I$50</c:f>
              <c:numCache>
                <c:formatCode>0.00</c:formatCode>
                <c:ptCount val="6"/>
                <c:pt idx="0">
                  <c:v>0.89013698630136995</c:v>
                </c:pt>
                <c:pt idx="1">
                  <c:v>0.93698630136986305</c:v>
                </c:pt>
                <c:pt idx="2">
                  <c:v>0.70767123287671219</c:v>
                </c:pt>
                <c:pt idx="3">
                  <c:v>0.71506849315068488</c:v>
                </c:pt>
                <c:pt idx="4">
                  <c:v>0.73479452054794514</c:v>
                </c:pt>
                <c:pt idx="5">
                  <c:v>0.74602739726027401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C-4156-BA7E-0F2086A7DAB6}"/>
            </c:ext>
          </c:extLst>
        </c:ser>
        <c:ser>
          <c:idx val="2"/>
          <c:order val="2"/>
          <c:tx>
            <c:strRef>
              <c:f>'Tariff Model'!$B$51:$C$51</c:f>
              <c:strCache>
                <c:ptCount val="2"/>
                <c:pt idx="0">
                  <c:v>Tariff item for the entry from the gas storage system</c:v>
                </c:pt>
                <c:pt idx="1">
                  <c:v>TU,SK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'Tariff Model'!$D$47:$I$48</c:f>
              <c:multiLvlStrCache>
                <c:ptCount val="6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2028</c:v>
                  </c:pt>
                  <c:pt idx="4">
                    <c:v>2029</c:v>
                  </c:pt>
                  <c:pt idx="5">
                    <c:v>2030</c:v>
                  </c:pt>
                </c:lvl>
                <c:lvl>
                  <c:pt idx="0">
                    <c:v>3rd RR</c:v>
                  </c:pt>
                  <c:pt idx="1">
                    <c:v>4th regulatory period</c:v>
                  </c:pt>
                </c:lvl>
              </c:multiLvlStrCache>
            </c:multiLvlStrRef>
          </c:cat>
          <c:val>
            <c:numRef>
              <c:f>'Tariff Model'!$D$51:$I$51</c:f>
              <c:numCache>
                <c:formatCode>0.00</c:formatCode>
                <c:ptCount val="6"/>
                <c:pt idx="0">
                  <c:v>8.9041095890410954E-2</c:v>
                </c:pt>
                <c:pt idx="1">
                  <c:v>9.3698630136986302E-2</c:v>
                </c:pt>
                <c:pt idx="2">
                  <c:v>7.0684931506849319E-2</c:v>
                </c:pt>
                <c:pt idx="3">
                  <c:v>7.1506849315068496E-2</c:v>
                </c:pt>
                <c:pt idx="4">
                  <c:v>7.3424657534246582E-2</c:v>
                </c:pt>
                <c:pt idx="5">
                  <c:v>7.4520547945205476E-2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C-4156-BA7E-0F2086A7DAB6}"/>
            </c:ext>
          </c:extLst>
        </c:ser>
        <c:ser>
          <c:idx val="3"/>
          <c:order val="3"/>
          <c:tx>
            <c:strRef>
              <c:f>'Tariff Model'!$B$52:$C$52</c:f>
              <c:strCache>
                <c:ptCount val="2"/>
                <c:pt idx="0">
                  <c:v>Tariff item for the entry from the LNG terminal</c:v>
                </c:pt>
                <c:pt idx="1">
                  <c:v>TU,UPP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'Tariff Model'!$D$47:$I$48</c:f>
              <c:multiLvlStrCache>
                <c:ptCount val="6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2028</c:v>
                  </c:pt>
                  <c:pt idx="4">
                    <c:v>2029</c:v>
                  </c:pt>
                  <c:pt idx="5">
                    <c:v>2030</c:v>
                  </c:pt>
                </c:lvl>
                <c:lvl>
                  <c:pt idx="0">
                    <c:v>3rd RR</c:v>
                  </c:pt>
                  <c:pt idx="1">
                    <c:v>4th regulatory period</c:v>
                  </c:pt>
                </c:lvl>
              </c:multiLvlStrCache>
            </c:multiLvlStrRef>
          </c:cat>
          <c:val>
            <c:numRef>
              <c:f>'Tariff Model'!$D$52:$I$52</c:f>
              <c:numCache>
                <c:formatCode>0.00</c:formatCode>
                <c:ptCount val="6"/>
                <c:pt idx="0">
                  <c:v>0.7564383561643836</c:v>
                </c:pt>
                <c:pt idx="1">
                  <c:v>0.93698630136986305</c:v>
                </c:pt>
                <c:pt idx="2">
                  <c:v>0.70767123287671219</c:v>
                </c:pt>
                <c:pt idx="3">
                  <c:v>0.71506849315068488</c:v>
                </c:pt>
                <c:pt idx="4">
                  <c:v>0.73479452054794514</c:v>
                </c:pt>
                <c:pt idx="5">
                  <c:v>0.74602739726027401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5C-4156-BA7E-0F2086A7DAB6}"/>
            </c:ext>
          </c:extLst>
        </c:ser>
        <c:ser>
          <c:idx val="4"/>
          <c:order val="4"/>
          <c:tx>
            <c:strRef>
              <c:f>'Tariff Model'!$B$53:$C$53</c:f>
              <c:strCache>
                <c:ptCount val="2"/>
                <c:pt idx="0">
                  <c:v>Tariff item for the exit at interconnection</c:v>
                </c:pt>
                <c:pt idx="1">
                  <c:v>TI,IN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'Tariff Model'!$D$47:$I$48</c:f>
              <c:multiLvlStrCache>
                <c:ptCount val="6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2028</c:v>
                  </c:pt>
                  <c:pt idx="4">
                    <c:v>2029</c:v>
                  </c:pt>
                  <c:pt idx="5">
                    <c:v>2030</c:v>
                  </c:pt>
                </c:lvl>
                <c:lvl>
                  <c:pt idx="0">
                    <c:v>3rd RR</c:v>
                  </c:pt>
                  <c:pt idx="1">
                    <c:v>4th regulatory period</c:v>
                  </c:pt>
                </c:lvl>
              </c:multiLvlStrCache>
            </c:multiLvlStrRef>
          </c:cat>
          <c:val>
            <c:numRef>
              <c:f>'Tariff Model'!$D$53:$I$53</c:f>
              <c:numCache>
                <c:formatCode>0.00</c:formatCode>
                <c:ptCount val="6"/>
                <c:pt idx="0">
                  <c:v>0.50520547945205485</c:v>
                </c:pt>
                <c:pt idx="1">
                  <c:v>0.64273972602739726</c:v>
                </c:pt>
                <c:pt idx="2">
                  <c:v>0.48191780821917812</c:v>
                </c:pt>
                <c:pt idx="3">
                  <c:v>0.48712328767123292</c:v>
                </c:pt>
                <c:pt idx="4">
                  <c:v>0.50082191780821916</c:v>
                </c:pt>
                <c:pt idx="5">
                  <c:v>0.50849315068493151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5C-4156-BA7E-0F2086A7DAB6}"/>
            </c:ext>
          </c:extLst>
        </c:ser>
        <c:ser>
          <c:idx val="5"/>
          <c:order val="5"/>
          <c:tx>
            <c:strRef>
              <c:f>'Tariff Model'!$B$54:$C$54</c:f>
              <c:strCache>
                <c:ptCount val="2"/>
                <c:pt idx="0">
                  <c:v>Tariff item for the exit in Croatia</c:v>
                </c:pt>
                <c:pt idx="1">
                  <c:v>TI,HR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cat>
            <c:multiLvlStrRef>
              <c:f>'Tariff Model'!$D$47:$I$48</c:f>
              <c:multiLvlStrCache>
                <c:ptCount val="6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2028</c:v>
                  </c:pt>
                  <c:pt idx="4">
                    <c:v>2029</c:v>
                  </c:pt>
                  <c:pt idx="5">
                    <c:v>2030</c:v>
                  </c:pt>
                </c:lvl>
                <c:lvl>
                  <c:pt idx="0">
                    <c:v>3rd RR</c:v>
                  </c:pt>
                  <c:pt idx="1">
                    <c:v>4th regulatory period</c:v>
                  </c:pt>
                </c:lvl>
              </c:multiLvlStrCache>
            </c:multiLvlStrRef>
          </c:cat>
          <c:val>
            <c:numRef>
              <c:f>'Tariff Model'!$D$54:$I$54</c:f>
              <c:numCache>
                <c:formatCode>0.00</c:formatCode>
                <c:ptCount val="6"/>
                <c:pt idx="0">
                  <c:v>0.50520547945205485</c:v>
                </c:pt>
                <c:pt idx="1">
                  <c:v>0.64273972602739726</c:v>
                </c:pt>
                <c:pt idx="2">
                  <c:v>0.48191780821917812</c:v>
                </c:pt>
                <c:pt idx="3">
                  <c:v>0.48712328767123292</c:v>
                </c:pt>
                <c:pt idx="4">
                  <c:v>0.50082191780821916</c:v>
                </c:pt>
                <c:pt idx="5">
                  <c:v>0.50849315068493151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5C-4156-BA7E-0F2086A7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4672"/>
        <c:axId val="19865904"/>
      </c:lineChart>
      <c:catAx>
        <c:axId val="2106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65904"/>
        <c:crosses val="autoZero"/>
        <c:auto val="1"/>
        <c:lblAlgn val="ctr"/>
        <c:lblOffset val="100"/>
        <c:noMultiLvlLbl val="0"/>
      </c:catAx>
      <c:valAx>
        <c:axId val="1986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6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375634909568562E-2"/>
          <c:y val="0.92605626729877633"/>
          <c:w val="0.85721308045365918"/>
          <c:h val="6.419442925824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55</xdr:row>
      <xdr:rowOff>27214</xdr:rowOff>
    </xdr:from>
    <xdr:to>
      <xdr:col>9</xdr:col>
      <xdr:colOff>40821</xdr:colOff>
      <xdr:row>88</xdr:row>
      <xdr:rowOff>209550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38C7C9-E6A6-46B8-B91A-BDB5F817B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715736</xdr:colOff>
      <xdr:row>85</xdr:row>
      <xdr:rowOff>32656</xdr:rowOff>
    </xdr:from>
    <xdr:to>
      <xdr:col>8</xdr:col>
      <xdr:colOff>1129736</xdr:colOff>
      <xdr:row>85</xdr:row>
      <xdr:rowOff>32656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A9B317-3536-40E2-2175-BBBC4B249752}"/>
            </a:ext>
          </a:extLst>
        </xdr:cNvPr>
        <xdr:cNvCxnSpPr/>
      </xdr:nvCxnSpPr>
      <xdr:spPr>
        <a:xfrm>
          <a:off x="1009650" y="26985685"/>
          <a:ext cx="12399172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J56"/>
  <sheetViews>
    <sheetView tabSelected="1" zoomScale="90" zoomScaleNormal="90" workbookViewId="0">
      <selection activeCell="E25" sqref="E25"/>
    </sheetView>
  </sheetViews>
  <sheetFormatPr defaultColWidth="9.140625" defaultRowHeight="18" x14ac:dyDescent="0.25"/>
  <cols>
    <col min="1" max="1" width="4.28515625" style="69" customWidth="1"/>
    <col min="2" max="2" width="52" style="69" customWidth="1"/>
    <col min="3" max="3" width="23" style="69" customWidth="1"/>
    <col min="4" max="9" width="18.5703125" style="69" customWidth="1"/>
    <col min="10" max="13" width="20" style="69" customWidth="1"/>
    <col min="14" max="16384" width="9.140625" style="69"/>
  </cols>
  <sheetData>
    <row r="2" spans="2:9" ht="26.25" customHeight="1" x14ac:dyDescent="0.25">
      <c r="B2" s="68" t="s">
        <v>52</v>
      </c>
    </row>
    <row r="4" spans="2:9" ht="35.25" customHeight="1" x14ac:dyDescent="0.25">
      <c r="B4" s="200" t="s">
        <v>54</v>
      </c>
      <c r="C4" s="70"/>
    </row>
    <row r="6" spans="2:9" ht="23.25" customHeight="1" x14ac:dyDescent="0.25">
      <c r="B6" s="63">
        <v>0.6</v>
      </c>
      <c r="C6" s="71" t="s">
        <v>24</v>
      </c>
      <c r="E6" s="72"/>
    </row>
    <row r="7" spans="2:9" ht="23.25" customHeight="1" x14ac:dyDescent="0.25">
      <c r="B7" s="63">
        <f>100%-B6</f>
        <v>0.4</v>
      </c>
      <c r="C7" s="71" t="s">
        <v>23</v>
      </c>
      <c r="E7" s="72"/>
    </row>
    <row r="8" spans="2:9" ht="23.25" customHeight="1" x14ac:dyDescent="0.25">
      <c r="B8" s="73">
        <v>0.9</v>
      </c>
      <c r="C8" s="74" t="s">
        <v>25</v>
      </c>
      <c r="D8" s="74"/>
      <c r="E8" s="74"/>
      <c r="F8" s="74"/>
      <c r="G8" s="74"/>
      <c r="H8" s="74"/>
    </row>
    <row r="9" spans="2:9" ht="23.25" customHeight="1" x14ac:dyDescent="0.25">
      <c r="B9" s="63">
        <v>0.9</v>
      </c>
      <c r="C9" s="69" t="s">
        <v>26</v>
      </c>
    </row>
    <row r="10" spans="2:9" ht="22.5" customHeight="1" x14ac:dyDescent="0.25"/>
    <row r="11" spans="2:9" ht="22.5" customHeight="1" x14ac:dyDescent="0.25"/>
    <row r="12" spans="2:9" ht="22.5" customHeight="1" x14ac:dyDescent="0.25">
      <c r="B12" s="70" t="s">
        <v>77</v>
      </c>
    </row>
    <row r="13" spans="2:9" ht="18.75" customHeight="1" thickBot="1" x14ac:dyDescent="0.3"/>
    <row r="14" spans="2:9" ht="24" customHeight="1" thickBot="1" x14ac:dyDescent="0.3">
      <c r="B14" s="201" t="s">
        <v>27</v>
      </c>
      <c r="C14" s="203" t="s">
        <v>28</v>
      </c>
      <c r="D14" s="75" t="s">
        <v>30</v>
      </c>
      <c r="E14" s="205" t="s">
        <v>29</v>
      </c>
      <c r="F14" s="206"/>
      <c r="G14" s="206"/>
      <c r="H14" s="206"/>
      <c r="I14" s="207"/>
    </row>
    <row r="15" spans="2:9" ht="37.5" customHeight="1" thickTop="1" thickBot="1" x14ac:dyDescent="0.3">
      <c r="B15" s="202"/>
      <c r="C15" s="204"/>
      <c r="D15" s="159">
        <v>2025</v>
      </c>
      <c r="E15" s="160">
        <v>2026</v>
      </c>
      <c r="F15" s="161">
        <v>2027</v>
      </c>
      <c r="G15" s="162">
        <v>2028</v>
      </c>
      <c r="H15" s="162">
        <v>2029</v>
      </c>
      <c r="I15" s="163">
        <v>2030</v>
      </c>
    </row>
    <row r="16" spans="2:9" ht="48" customHeight="1" thickTop="1" x14ac:dyDescent="0.25">
      <c r="B16" s="76" t="s">
        <v>33</v>
      </c>
      <c r="C16" s="77" t="s">
        <v>22</v>
      </c>
      <c r="D16" s="64">
        <v>54391926.927743025</v>
      </c>
      <c r="E16" s="65">
        <v>78193355</v>
      </c>
      <c r="F16" s="66">
        <v>78717621.240117818</v>
      </c>
      <c r="G16" s="66">
        <v>79245402.54990527</v>
      </c>
      <c r="H16" s="66">
        <v>79776722.496996194</v>
      </c>
      <c r="I16" s="67">
        <v>80311604.807039335</v>
      </c>
    </row>
    <row r="17" spans="2:10" ht="48" customHeight="1" x14ac:dyDescent="0.25">
      <c r="B17" s="78" t="s">
        <v>32</v>
      </c>
      <c r="C17" s="79" t="s">
        <v>0</v>
      </c>
      <c r="D17" s="80">
        <f t="shared" ref="D17:I17" si="0">D16*$B$6</f>
        <v>32635156.156645812</v>
      </c>
      <c r="E17" s="81">
        <f t="shared" si="0"/>
        <v>46916013</v>
      </c>
      <c r="F17" s="82">
        <f t="shared" si="0"/>
        <v>47230572.744070686</v>
      </c>
      <c r="G17" s="82">
        <f t="shared" si="0"/>
        <v>47547241.529943161</v>
      </c>
      <c r="H17" s="82">
        <f t="shared" si="0"/>
        <v>47866033.498197712</v>
      </c>
      <c r="I17" s="83">
        <f t="shared" si="0"/>
        <v>48186962.884223603</v>
      </c>
    </row>
    <row r="18" spans="2:10" ht="48" customHeight="1" thickBot="1" x14ac:dyDescent="0.3">
      <c r="B18" s="84" t="s">
        <v>31</v>
      </c>
      <c r="C18" s="85" t="s">
        <v>1</v>
      </c>
      <c r="D18" s="86">
        <f t="shared" ref="D18:I18" si="1">D16*(1-$B$6)</f>
        <v>21756770.771097213</v>
      </c>
      <c r="E18" s="87">
        <f t="shared" si="1"/>
        <v>31277342</v>
      </c>
      <c r="F18" s="88">
        <f t="shared" si="1"/>
        <v>31487048.496047128</v>
      </c>
      <c r="G18" s="88">
        <f t="shared" si="1"/>
        <v>31698161.01996211</v>
      </c>
      <c r="H18" s="88">
        <f t="shared" si="1"/>
        <v>31910688.998798478</v>
      </c>
      <c r="I18" s="89">
        <f t="shared" si="1"/>
        <v>32124641.922815736</v>
      </c>
    </row>
    <row r="19" spans="2:10" ht="23.25" customHeight="1" x14ac:dyDescent="0.25">
      <c r="B19" s="208" t="s">
        <v>53</v>
      </c>
      <c r="C19" s="208"/>
      <c r="D19" s="208"/>
      <c r="E19" s="208"/>
      <c r="F19" s="208"/>
      <c r="G19" s="208"/>
      <c r="H19" s="208"/>
      <c r="I19" s="208"/>
    </row>
    <row r="20" spans="2:10" ht="23.25" customHeight="1" x14ac:dyDescent="0.25">
      <c r="B20" s="209"/>
      <c r="C20" s="209"/>
      <c r="D20" s="209"/>
      <c r="E20" s="209"/>
      <c r="F20" s="209"/>
      <c r="G20" s="209"/>
      <c r="H20" s="209"/>
      <c r="I20" s="209"/>
    </row>
    <row r="21" spans="2:10" ht="23.25" customHeight="1" x14ac:dyDescent="0.25">
      <c r="B21" s="72" t="s">
        <v>76</v>
      </c>
      <c r="C21" s="74"/>
      <c r="D21" s="74"/>
      <c r="E21" s="74"/>
      <c r="F21" s="74"/>
      <c r="G21" s="74"/>
      <c r="H21" s="74"/>
      <c r="I21" s="74"/>
    </row>
    <row r="22" spans="2:10" ht="18.75" thickBot="1" x14ac:dyDescent="0.3"/>
    <row r="23" spans="2:10" ht="24" customHeight="1" thickBot="1" x14ac:dyDescent="0.3">
      <c r="B23" s="201" t="s">
        <v>34</v>
      </c>
      <c r="C23" s="203" t="s">
        <v>35</v>
      </c>
      <c r="D23" s="75" t="s">
        <v>30</v>
      </c>
      <c r="E23" s="205" t="s">
        <v>29</v>
      </c>
      <c r="F23" s="206"/>
      <c r="G23" s="206"/>
      <c r="H23" s="206"/>
      <c r="I23" s="207"/>
      <c r="J23" s="90"/>
    </row>
    <row r="24" spans="2:10" ht="37.5" customHeight="1" thickTop="1" thickBot="1" x14ac:dyDescent="0.3">
      <c r="B24" s="202"/>
      <c r="C24" s="204"/>
      <c r="D24" s="159">
        <v>2025</v>
      </c>
      <c r="E24" s="164">
        <v>2026</v>
      </c>
      <c r="F24" s="162">
        <v>2027</v>
      </c>
      <c r="G24" s="162">
        <v>2028</v>
      </c>
      <c r="H24" s="162">
        <v>2029</v>
      </c>
      <c r="I24" s="163">
        <v>2030</v>
      </c>
    </row>
    <row r="25" spans="2:10" ht="37.5" customHeight="1" thickTop="1" x14ac:dyDescent="0.25">
      <c r="B25" s="91" t="s">
        <v>39</v>
      </c>
      <c r="C25" s="92" t="s">
        <v>2</v>
      </c>
      <c r="D25" s="1">
        <v>8879023.3074361812</v>
      </c>
      <c r="E25" s="2">
        <v>0</v>
      </c>
      <c r="F25" s="3">
        <v>0</v>
      </c>
      <c r="G25" s="3">
        <v>0</v>
      </c>
      <c r="H25" s="3">
        <v>0</v>
      </c>
      <c r="I25" s="1">
        <v>0</v>
      </c>
    </row>
    <row r="26" spans="2:10" ht="37.5" customHeight="1" x14ac:dyDescent="0.25">
      <c r="B26" s="91" t="s">
        <v>40</v>
      </c>
      <c r="C26" s="93" t="s">
        <v>3</v>
      </c>
      <c r="D26" s="4">
        <v>11362597.114317425</v>
      </c>
      <c r="E26" s="5">
        <v>16392419.959999999</v>
      </c>
      <c r="F26" s="5">
        <v>16051705.5</v>
      </c>
      <c r="G26" s="5">
        <v>15436224.364999998</v>
      </c>
      <c r="H26" s="5">
        <v>12124552.015000001</v>
      </c>
      <c r="I26" s="4">
        <v>10737890.84</v>
      </c>
    </row>
    <row r="27" spans="2:10" ht="37.5" customHeight="1" x14ac:dyDescent="0.25">
      <c r="B27" s="91" t="s">
        <v>41</v>
      </c>
      <c r="C27" s="93" t="s">
        <v>4</v>
      </c>
      <c r="D27" s="4">
        <v>54974729.467258602</v>
      </c>
      <c r="E27" s="6">
        <v>34852485</v>
      </c>
      <c r="F27" s="5">
        <v>34852485</v>
      </c>
      <c r="G27" s="5">
        <v>34852485</v>
      </c>
      <c r="H27" s="5">
        <v>34852485</v>
      </c>
      <c r="I27" s="4">
        <v>34852485</v>
      </c>
    </row>
    <row r="28" spans="2:10" ht="37.5" customHeight="1" thickBot="1" x14ac:dyDescent="0.3">
      <c r="B28" s="94" t="s">
        <v>42</v>
      </c>
      <c r="C28" s="95" t="s">
        <v>5</v>
      </c>
      <c r="D28" s="7">
        <v>59539331.598072149</v>
      </c>
      <c r="E28" s="155">
        <v>103588625.45454545</v>
      </c>
      <c r="F28" s="156">
        <v>145024075.63636363</v>
      </c>
      <c r="G28" s="156">
        <v>145024075.63636363</v>
      </c>
      <c r="H28" s="156">
        <v>145024075.63636363</v>
      </c>
      <c r="I28" s="7">
        <v>145024075.63636363</v>
      </c>
    </row>
    <row r="29" spans="2:10" ht="37.5" customHeight="1" thickTop="1" x14ac:dyDescent="0.25">
      <c r="B29" s="91" t="s">
        <v>43</v>
      </c>
      <c r="C29" s="96" t="s">
        <v>6</v>
      </c>
      <c r="D29" s="8">
        <v>0</v>
      </c>
      <c r="E29" s="157">
        <v>15848146.247878775</v>
      </c>
      <c r="F29" s="158">
        <v>56942881.969696954</v>
      </c>
      <c r="G29" s="158">
        <v>56327400.834696963</v>
      </c>
      <c r="H29" s="158">
        <v>53015728.48469694</v>
      </c>
      <c r="I29" s="1">
        <v>51629067.309696957</v>
      </c>
    </row>
    <row r="30" spans="2:10" ht="37.5" customHeight="1" thickBot="1" x14ac:dyDescent="0.3">
      <c r="B30" s="97" t="s">
        <v>44</v>
      </c>
      <c r="C30" s="98" t="s">
        <v>7</v>
      </c>
      <c r="D30" s="9">
        <v>89652781.944115639</v>
      </c>
      <c r="E30" s="10">
        <v>104132899.16666667</v>
      </c>
      <c r="F30" s="10">
        <v>104132899.16666667</v>
      </c>
      <c r="G30" s="10">
        <v>104132899.16666667</v>
      </c>
      <c r="H30" s="10">
        <v>104132899.16666667</v>
      </c>
      <c r="I30" s="11">
        <v>104132899.16666667</v>
      </c>
    </row>
    <row r="31" spans="2:10" ht="21.75" customHeight="1" x14ac:dyDescent="0.25"/>
    <row r="32" spans="2:10" ht="21.75" customHeight="1" x14ac:dyDescent="0.25"/>
    <row r="33" spans="2:9" ht="22.5" customHeight="1" x14ac:dyDescent="0.25">
      <c r="B33" s="70" t="s">
        <v>37</v>
      </c>
      <c r="C33" s="99"/>
      <c r="D33" s="99"/>
    </row>
    <row r="34" spans="2:9" ht="18.75" thickBot="1" x14ac:dyDescent="0.3"/>
    <row r="35" spans="2:9" ht="24" customHeight="1" thickBot="1" x14ac:dyDescent="0.3">
      <c r="B35" s="201" t="s">
        <v>38</v>
      </c>
      <c r="C35" s="203" t="s">
        <v>36</v>
      </c>
      <c r="D35" s="75" t="s">
        <v>30</v>
      </c>
      <c r="E35" s="205" t="s">
        <v>29</v>
      </c>
      <c r="F35" s="206"/>
      <c r="G35" s="206"/>
      <c r="H35" s="206"/>
      <c r="I35" s="207"/>
    </row>
    <row r="36" spans="2:9" ht="37.5" customHeight="1" thickTop="1" thickBot="1" x14ac:dyDescent="0.3">
      <c r="B36" s="202"/>
      <c r="C36" s="204"/>
      <c r="D36" s="159">
        <v>2025</v>
      </c>
      <c r="E36" s="164">
        <v>2026</v>
      </c>
      <c r="F36" s="162">
        <v>2027</v>
      </c>
      <c r="G36" s="162">
        <v>2028</v>
      </c>
      <c r="H36" s="162">
        <v>2029</v>
      </c>
      <c r="I36" s="163">
        <v>2030</v>
      </c>
    </row>
    <row r="37" spans="2:9" ht="37.5" customHeight="1" thickTop="1" x14ac:dyDescent="0.25">
      <c r="B37" s="100" t="s">
        <v>45</v>
      </c>
      <c r="C37" s="101" t="s">
        <v>8</v>
      </c>
      <c r="D37" s="102">
        <f>Calculation!B13</f>
        <v>0.32490000000000002</v>
      </c>
      <c r="E37" s="103">
        <f>Calculation!C13</f>
        <v>0.34200000000000003</v>
      </c>
      <c r="F37" s="104">
        <f>Calculation!D13</f>
        <v>0.25829999999999997</v>
      </c>
      <c r="G37" s="104">
        <f>Calculation!E13</f>
        <v>0.26100000000000001</v>
      </c>
      <c r="H37" s="104">
        <f>Calculation!F13</f>
        <v>0.26819999999999999</v>
      </c>
      <c r="I37" s="105">
        <f>Calculation!G13</f>
        <v>0.27229999999999999</v>
      </c>
    </row>
    <row r="38" spans="2:9" ht="37.5" customHeight="1" x14ac:dyDescent="0.25">
      <c r="B38" s="106" t="s">
        <v>46</v>
      </c>
      <c r="C38" s="107" t="s">
        <v>9</v>
      </c>
      <c r="D38" s="108">
        <f>Calculation!B27</f>
        <v>0.32490000000000002</v>
      </c>
      <c r="E38" s="109">
        <f>Calculation!C27</f>
        <v>0.34200000000000003</v>
      </c>
      <c r="F38" s="110">
        <f>Calculation!D27</f>
        <v>0.25829999999999997</v>
      </c>
      <c r="G38" s="110">
        <f>Calculation!E27</f>
        <v>0.26100000000000001</v>
      </c>
      <c r="H38" s="110">
        <f>Calculation!F27</f>
        <v>0.26819999999999999</v>
      </c>
      <c r="I38" s="111">
        <f>Calculation!G27</f>
        <v>0.27229999999999999</v>
      </c>
    </row>
    <row r="39" spans="2:9" ht="37.5" customHeight="1" x14ac:dyDescent="0.25">
      <c r="B39" s="112" t="s">
        <v>47</v>
      </c>
      <c r="C39" s="113" t="s">
        <v>10</v>
      </c>
      <c r="D39" s="108">
        <f>Calculation!B33</f>
        <v>3.2500000000000001E-2</v>
      </c>
      <c r="E39" s="109">
        <f>Calculation!C33</f>
        <v>3.4200000000000001E-2</v>
      </c>
      <c r="F39" s="110">
        <f>Calculation!D33</f>
        <v>2.58E-2</v>
      </c>
      <c r="G39" s="110">
        <f>Calculation!E33</f>
        <v>2.6100000000000002E-2</v>
      </c>
      <c r="H39" s="110">
        <f>Calculation!F33</f>
        <v>2.6800000000000001E-2</v>
      </c>
      <c r="I39" s="111">
        <f>Calculation!G33</f>
        <v>2.7199999999999998E-2</v>
      </c>
    </row>
    <row r="40" spans="2:9" ht="37.5" customHeight="1" thickBot="1" x14ac:dyDescent="0.3">
      <c r="B40" s="114" t="s">
        <v>48</v>
      </c>
      <c r="C40" s="115" t="s">
        <v>11</v>
      </c>
      <c r="D40" s="116">
        <f>Calculation!B39</f>
        <v>0.27610000000000001</v>
      </c>
      <c r="E40" s="117">
        <f>Calculation!C39</f>
        <v>0.34200000000000003</v>
      </c>
      <c r="F40" s="118">
        <f>Calculation!D39</f>
        <v>0.25829999999999997</v>
      </c>
      <c r="G40" s="118">
        <f>Calculation!E39</f>
        <v>0.26100000000000001</v>
      </c>
      <c r="H40" s="118">
        <f>Calculation!F39</f>
        <v>0.26819999999999999</v>
      </c>
      <c r="I40" s="119">
        <f>Calculation!G39</f>
        <v>0.27229999999999999</v>
      </c>
    </row>
    <row r="41" spans="2:9" ht="37.5" customHeight="1" thickTop="1" x14ac:dyDescent="0.25">
      <c r="B41" s="120" t="s">
        <v>49</v>
      </c>
      <c r="C41" s="121" t="s">
        <v>12</v>
      </c>
      <c r="D41" s="122">
        <f>Calculation!B45</f>
        <v>0.18440000000000001</v>
      </c>
      <c r="E41" s="123">
        <f>Calculation!C45</f>
        <v>0.2346</v>
      </c>
      <c r="F41" s="124">
        <f>Calculation!D45</f>
        <v>0.1759</v>
      </c>
      <c r="G41" s="124">
        <f>Calculation!E45</f>
        <v>0.17780000000000001</v>
      </c>
      <c r="H41" s="124">
        <f>Calculation!F45</f>
        <v>0.18279999999999999</v>
      </c>
      <c r="I41" s="125">
        <f>Calculation!G45</f>
        <v>0.18559999999999999</v>
      </c>
    </row>
    <row r="42" spans="2:9" ht="37.5" customHeight="1" thickBot="1" x14ac:dyDescent="0.3">
      <c r="B42" s="126" t="s">
        <v>50</v>
      </c>
      <c r="C42" s="127" t="s">
        <v>13</v>
      </c>
      <c r="D42" s="128">
        <f>Calculation!B55</f>
        <v>0.18440000000000001</v>
      </c>
      <c r="E42" s="129">
        <f>Calculation!C55</f>
        <v>0.2346</v>
      </c>
      <c r="F42" s="130">
        <f>Calculation!D55</f>
        <v>0.1759</v>
      </c>
      <c r="G42" s="130">
        <f>Calculation!E55</f>
        <v>0.17780000000000001</v>
      </c>
      <c r="H42" s="131">
        <f>Calculation!F55</f>
        <v>0.18279999999999999</v>
      </c>
      <c r="I42" s="132">
        <f>Calculation!G55</f>
        <v>0.18559999999999999</v>
      </c>
    </row>
    <row r="43" spans="2:9" ht="23.25" customHeight="1" x14ac:dyDescent="0.25"/>
    <row r="44" spans="2:9" ht="23.25" customHeight="1" x14ac:dyDescent="0.25"/>
    <row r="45" spans="2:9" ht="22.5" customHeight="1" x14ac:dyDescent="0.25">
      <c r="B45" s="70" t="s">
        <v>51</v>
      </c>
      <c r="C45" s="99"/>
      <c r="D45" s="99"/>
    </row>
    <row r="46" spans="2:9" ht="18.75" thickBot="1" x14ac:dyDescent="0.3"/>
    <row r="47" spans="2:9" ht="24" customHeight="1" thickBot="1" x14ac:dyDescent="0.3">
      <c r="B47" s="201" t="s">
        <v>38</v>
      </c>
      <c r="C47" s="203" t="s">
        <v>36</v>
      </c>
      <c r="D47" s="75" t="s">
        <v>30</v>
      </c>
      <c r="E47" s="205" t="s">
        <v>29</v>
      </c>
      <c r="F47" s="206"/>
      <c r="G47" s="206"/>
      <c r="H47" s="206"/>
      <c r="I47" s="207"/>
    </row>
    <row r="48" spans="2:9" ht="37.5" customHeight="1" thickTop="1" thickBot="1" x14ac:dyDescent="0.3">
      <c r="B48" s="202"/>
      <c r="C48" s="204"/>
      <c r="D48" s="159">
        <v>2025</v>
      </c>
      <c r="E48" s="164">
        <v>2026</v>
      </c>
      <c r="F48" s="162">
        <v>2027</v>
      </c>
      <c r="G48" s="162">
        <v>2028</v>
      </c>
      <c r="H48" s="162">
        <v>2029</v>
      </c>
      <c r="I48" s="163">
        <v>2030</v>
      </c>
    </row>
    <row r="49" spans="2:9" ht="37.5" customHeight="1" thickTop="1" x14ac:dyDescent="0.25">
      <c r="B49" s="100" t="s">
        <v>45</v>
      </c>
      <c r="C49" s="101" t="s">
        <v>8</v>
      </c>
      <c r="D49" s="133">
        <f>D37*1000/365</f>
        <v>0.89013698630136995</v>
      </c>
      <c r="E49" s="134">
        <f t="shared" ref="E49:I49" si="2">E37*1000/365</f>
        <v>0.93698630136986305</v>
      </c>
      <c r="F49" s="135">
        <f t="shared" si="2"/>
        <v>0.70767123287671219</v>
      </c>
      <c r="G49" s="135">
        <f t="shared" si="2"/>
        <v>0.71506849315068488</v>
      </c>
      <c r="H49" s="135">
        <f t="shared" si="2"/>
        <v>0.73479452054794514</v>
      </c>
      <c r="I49" s="136">
        <f t="shared" si="2"/>
        <v>0.74602739726027401</v>
      </c>
    </row>
    <row r="50" spans="2:9" ht="37.5" customHeight="1" x14ac:dyDescent="0.25">
      <c r="B50" s="106" t="s">
        <v>46</v>
      </c>
      <c r="C50" s="107" t="s">
        <v>9</v>
      </c>
      <c r="D50" s="137">
        <f t="shared" ref="D50:I50" si="3">D38*1000/365</f>
        <v>0.89013698630136995</v>
      </c>
      <c r="E50" s="138">
        <f t="shared" si="3"/>
        <v>0.93698630136986305</v>
      </c>
      <c r="F50" s="139">
        <f t="shared" si="3"/>
        <v>0.70767123287671219</v>
      </c>
      <c r="G50" s="139">
        <f t="shared" si="3"/>
        <v>0.71506849315068488</v>
      </c>
      <c r="H50" s="139">
        <f t="shared" si="3"/>
        <v>0.73479452054794514</v>
      </c>
      <c r="I50" s="140">
        <f t="shared" si="3"/>
        <v>0.74602739726027401</v>
      </c>
    </row>
    <row r="51" spans="2:9" ht="37.5" customHeight="1" x14ac:dyDescent="0.25">
      <c r="B51" s="112" t="s">
        <v>47</v>
      </c>
      <c r="C51" s="113" t="s">
        <v>10</v>
      </c>
      <c r="D51" s="137">
        <f t="shared" ref="D51:I51" si="4">D39*1000/365</f>
        <v>8.9041095890410954E-2</v>
      </c>
      <c r="E51" s="138">
        <f t="shared" si="4"/>
        <v>9.3698630136986302E-2</v>
      </c>
      <c r="F51" s="139">
        <f t="shared" si="4"/>
        <v>7.0684931506849319E-2</v>
      </c>
      <c r="G51" s="139">
        <f t="shared" si="4"/>
        <v>7.1506849315068496E-2</v>
      </c>
      <c r="H51" s="139">
        <f t="shared" si="4"/>
        <v>7.3424657534246582E-2</v>
      </c>
      <c r="I51" s="140">
        <f t="shared" si="4"/>
        <v>7.4520547945205476E-2</v>
      </c>
    </row>
    <row r="52" spans="2:9" ht="37.5" customHeight="1" thickBot="1" x14ac:dyDescent="0.3">
      <c r="B52" s="114" t="s">
        <v>48</v>
      </c>
      <c r="C52" s="115" t="s">
        <v>11</v>
      </c>
      <c r="D52" s="141">
        <f t="shared" ref="D52:I52" si="5">D40*1000/365</f>
        <v>0.7564383561643836</v>
      </c>
      <c r="E52" s="142">
        <f t="shared" si="5"/>
        <v>0.93698630136986305</v>
      </c>
      <c r="F52" s="143">
        <f t="shared" si="5"/>
        <v>0.70767123287671219</v>
      </c>
      <c r="G52" s="143">
        <f t="shared" si="5"/>
        <v>0.71506849315068488</v>
      </c>
      <c r="H52" s="143">
        <f t="shared" si="5"/>
        <v>0.73479452054794514</v>
      </c>
      <c r="I52" s="144">
        <f t="shared" si="5"/>
        <v>0.74602739726027401</v>
      </c>
    </row>
    <row r="53" spans="2:9" ht="37.5" customHeight="1" thickTop="1" x14ac:dyDescent="0.25">
      <c r="B53" s="120" t="s">
        <v>49</v>
      </c>
      <c r="C53" s="121" t="s">
        <v>12</v>
      </c>
      <c r="D53" s="145">
        <f t="shared" ref="D53:I53" si="6">D41*1000/365</f>
        <v>0.50520547945205485</v>
      </c>
      <c r="E53" s="146">
        <f t="shared" si="6"/>
        <v>0.64273972602739726</v>
      </c>
      <c r="F53" s="147">
        <f t="shared" si="6"/>
        <v>0.48191780821917812</v>
      </c>
      <c r="G53" s="147">
        <f t="shared" si="6"/>
        <v>0.48712328767123292</v>
      </c>
      <c r="H53" s="147">
        <f t="shared" si="6"/>
        <v>0.50082191780821916</v>
      </c>
      <c r="I53" s="148">
        <f t="shared" si="6"/>
        <v>0.50849315068493151</v>
      </c>
    </row>
    <row r="54" spans="2:9" ht="37.5" customHeight="1" thickBot="1" x14ac:dyDescent="0.3">
      <c r="B54" s="126" t="s">
        <v>50</v>
      </c>
      <c r="C54" s="127" t="s">
        <v>13</v>
      </c>
      <c r="D54" s="149">
        <f t="shared" ref="D54:I54" si="7">D42*1000/365</f>
        <v>0.50520547945205485</v>
      </c>
      <c r="E54" s="150">
        <f t="shared" si="7"/>
        <v>0.64273972602739726</v>
      </c>
      <c r="F54" s="151">
        <f t="shared" si="7"/>
        <v>0.48191780821917812</v>
      </c>
      <c r="G54" s="151">
        <f t="shared" si="7"/>
        <v>0.48712328767123292</v>
      </c>
      <c r="H54" s="152">
        <f t="shared" si="7"/>
        <v>0.50082191780821916</v>
      </c>
      <c r="I54" s="153">
        <f t="shared" si="7"/>
        <v>0.50849315068493151</v>
      </c>
    </row>
    <row r="56" spans="2:9" x14ac:dyDescent="0.25">
      <c r="D56" s="154"/>
    </row>
  </sheetData>
  <sheetProtection algorithmName="SHA-512" hashValue="eH7K/Lgr8KIL7RFavqWYrFSEtSWpi48vVS+INzzGZQ2JBTDeIm8M8roV7Id4GjxEoWhIfNORXJdlbGnGEN7/KQ==" saltValue="3HBOlhF90A49guyZR3sm3Q==" spinCount="100000" sheet="1" objects="1" scenarios="1"/>
  <mergeCells count="13">
    <mergeCell ref="B35:B36"/>
    <mergeCell ref="C35:C36"/>
    <mergeCell ref="E35:I35"/>
    <mergeCell ref="B47:B48"/>
    <mergeCell ref="C47:C48"/>
    <mergeCell ref="E47:I47"/>
    <mergeCell ref="B14:B15"/>
    <mergeCell ref="C14:C15"/>
    <mergeCell ref="E14:I14"/>
    <mergeCell ref="B23:B24"/>
    <mergeCell ref="C23:C24"/>
    <mergeCell ref="E23:I23"/>
    <mergeCell ref="B19:I20"/>
  </mergeCells>
  <pageMargins left="0.7" right="0.7" top="0.75" bottom="0.75" header="0.3" footer="0.3"/>
  <pageSetup paperSize="8" scale="4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G55"/>
  <sheetViews>
    <sheetView zoomScale="70" zoomScaleNormal="70" workbookViewId="0">
      <selection activeCell="L2" sqref="L2"/>
    </sheetView>
  </sheetViews>
  <sheetFormatPr defaultColWidth="9" defaultRowHeight="15" x14ac:dyDescent="0.25"/>
  <cols>
    <col min="1" max="1" width="50" style="16" customWidth="1"/>
    <col min="2" max="7" width="16.85546875" style="16" customWidth="1"/>
    <col min="8" max="16384" width="9" style="16"/>
  </cols>
  <sheetData>
    <row r="2" spans="1:7" s="14" customFormat="1" ht="20.45" customHeight="1" x14ac:dyDescent="0.25">
      <c r="A2" s="12" t="s">
        <v>59</v>
      </c>
      <c r="B2" s="13"/>
    </row>
    <row r="3" spans="1:7" s="14" customFormat="1" ht="16.5" thickBot="1" x14ac:dyDescent="0.3">
      <c r="A3" s="15"/>
      <c r="B3" s="15"/>
      <c r="C3" s="16"/>
      <c r="D3" s="17"/>
      <c r="E3" s="17"/>
      <c r="F3" s="17"/>
      <c r="G3" s="18"/>
    </row>
    <row r="4" spans="1:7" s="14" customFormat="1" ht="24" customHeight="1" thickBot="1" x14ac:dyDescent="0.3">
      <c r="A4" s="19" t="s">
        <v>58</v>
      </c>
      <c r="B4" s="20">
        <v>2025</v>
      </c>
      <c r="C4" s="22">
        <v>2026</v>
      </c>
      <c r="D4" s="20">
        <v>2027</v>
      </c>
      <c r="E4" s="21">
        <v>2028</v>
      </c>
      <c r="F4" s="21">
        <v>2029</v>
      </c>
      <c r="G4" s="22">
        <v>2030</v>
      </c>
    </row>
    <row r="5" spans="1:7" s="14" customFormat="1" ht="36.6" customHeight="1" x14ac:dyDescent="0.25">
      <c r="A5" s="23" t="s">
        <v>55</v>
      </c>
      <c r="B5" s="165">
        <f>'Tariff Model'!D16</f>
        <v>54391926.927743025</v>
      </c>
      <c r="C5" s="24">
        <f>'Tariff Model'!E16</f>
        <v>78193355</v>
      </c>
      <c r="D5" s="24">
        <f>'Tariff Model'!F16</f>
        <v>78717621.240117818</v>
      </c>
      <c r="E5" s="24">
        <f>'Tariff Model'!G16</f>
        <v>79245402.54990527</v>
      </c>
      <c r="F5" s="24">
        <f>'Tariff Model'!H16</f>
        <v>79776722.496996194</v>
      </c>
      <c r="G5" s="166">
        <f>'Tariff Model'!I16</f>
        <v>80311604.807039335</v>
      </c>
    </row>
    <row r="6" spans="1:7" s="14" customFormat="1" ht="36.6" customHeight="1" x14ac:dyDescent="0.25">
      <c r="A6" s="25" t="s">
        <v>56</v>
      </c>
      <c r="B6" s="167">
        <f>B5*'Tariff Model'!$B$6</f>
        <v>32635156.156645812</v>
      </c>
      <c r="C6" s="26">
        <f>C5*'Tariff Model'!$B$6</f>
        <v>46916013</v>
      </c>
      <c r="D6" s="47">
        <f>D5*'Tariff Model'!$B$6</f>
        <v>47230572.744070686</v>
      </c>
      <c r="E6" s="26">
        <f>E5*'Tariff Model'!$B$6</f>
        <v>47547241.529943161</v>
      </c>
      <c r="F6" s="26">
        <f>F5*'Tariff Model'!$B$6</f>
        <v>47866033.498197712</v>
      </c>
      <c r="G6" s="168">
        <f>G5*'Tariff Model'!$B$6</f>
        <v>48186962.884223603</v>
      </c>
    </row>
    <row r="7" spans="1:7" s="14" customFormat="1" ht="36.6" customHeight="1" thickBot="1" x14ac:dyDescent="0.3">
      <c r="A7" s="27" t="s">
        <v>57</v>
      </c>
      <c r="B7" s="169">
        <f>B5*(1-'Tariff Model'!$B$6)</f>
        <v>21756770.771097213</v>
      </c>
      <c r="C7" s="28">
        <f>C5*(1-'Tariff Model'!$B$6)</f>
        <v>31277342</v>
      </c>
      <c r="D7" s="48">
        <f>D5*(1-'Tariff Model'!$B$6)</f>
        <v>31487048.496047128</v>
      </c>
      <c r="E7" s="28">
        <f>E5*(1-'Tariff Model'!$B$6)</f>
        <v>31698161.01996211</v>
      </c>
      <c r="F7" s="28">
        <f>F5*(1-'Tariff Model'!$B$6)</f>
        <v>31910688.998798478</v>
      </c>
      <c r="G7" s="170">
        <f>G5*(1-'Tariff Model'!$B$6)</f>
        <v>32124641.922815736</v>
      </c>
    </row>
    <row r="8" spans="1:7" ht="24.75" customHeight="1" thickBot="1" x14ac:dyDescent="0.3"/>
    <row r="9" spans="1:7" s="29" customFormat="1" ht="24.75" customHeight="1" x14ac:dyDescent="0.25"/>
    <row r="10" spans="1:7" ht="20.45" customHeight="1" x14ac:dyDescent="0.25">
      <c r="A10" s="30" t="s">
        <v>70</v>
      </c>
      <c r="D10" s="31"/>
      <c r="E10" s="31"/>
    </row>
    <row r="11" spans="1:7" ht="15.75" thickBot="1" x14ac:dyDescent="0.3"/>
    <row r="12" spans="1:7" ht="21" customHeight="1" thickBot="1" x14ac:dyDescent="0.3">
      <c r="B12" s="171">
        <v>2025</v>
      </c>
      <c r="C12" s="32">
        <v>2026</v>
      </c>
      <c r="D12" s="49">
        <v>2027</v>
      </c>
      <c r="E12" s="32">
        <v>2028</v>
      </c>
      <c r="F12" s="32">
        <v>2029</v>
      </c>
      <c r="G12" s="172">
        <v>2030</v>
      </c>
    </row>
    <row r="13" spans="1:7" ht="21" customHeight="1" thickBot="1" x14ac:dyDescent="0.3">
      <c r="A13" s="33" t="s">
        <v>69</v>
      </c>
      <c r="B13" s="173">
        <f t="shared" ref="B13:G13" si="0">ROUND(B14*(B15/(B16+B17+B18*B19+B20*B21)),4)</f>
        <v>0.32490000000000002</v>
      </c>
      <c r="C13" s="34">
        <f>ROUND(C14*(C15/(C16+C17+C18*C19+C20*C21)),4)</f>
        <v>0.34200000000000003</v>
      </c>
      <c r="D13" s="50">
        <f t="shared" si="0"/>
        <v>0.25829999999999997</v>
      </c>
      <c r="E13" s="34">
        <f t="shared" si="0"/>
        <v>0.26100000000000001</v>
      </c>
      <c r="F13" s="34">
        <f t="shared" si="0"/>
        <v>0.26819999999999999</v>
      </c>
      <c r="G13" s="174">
        <f t="shared" si="0"/>
        <v>0.27229999999999999</v>
      </c>
    </row>
    <row r="14" spans="1:7" ht="21" customHeight="1" thickTop="1" x14ac:dyDescent="0.25">
      <c r="A14" s="16" t="s">
        <v>14</v>
      </c>
      <c r="B14" s="175">
        <v>0.76</v>
      </c>
      <c r="C14" s="35">
        <f>'Tariff Model'!$B$8</f>
        <v>0.9</v>
      </c>
      <c r="D14" s="51">
        <f>'Tariff Model'!$B$8</f>
        <v>0.9</v>
      </c>
      <c r="E14" s="35">
        <f>'Tariff Model'!$B$8</f>
        <v>0.9</v>
      </c>
      <c r="F14" s="35">
        <f>'Tariff Model'!$B$8</f>
        <v>0.9</v>
      </c>
      <c r="G14" s="176">
        <f>'Tariff Model'!$B$8</f>
        <v>0.9</v>
      </c>
    </row>
    <row r="15" spans="1:7" ht="21" customHeight="1" x14ac:dyDescent="0.25">
      <c r="A15" s="16" t="s">
        <v>18</v>
      </c>
      <c r="B15" s="177">
        <f t="shared" ref="B15:G15" si="1">B6</f>
        <v>32635156.156645812</v>
      </c>
      <c r="C15" s="36">
        <f t="shared" si="1"/>
        <v>46916013</v>
      </c>
      <c r="D15" s="52">
        <f t="shared" si="1"/>
        <v>47230572.744070686</v>
      </c>
      <c r="E15" s="36">
        <f t="shared" si="1"/>
        <v>47547241.529943161</v>
      </c>
      <c r="F15" s="36">
        <f t="shared" si="1"/>
        <v>47866033.498197712</v>
      </c>
      <c r="G15" s="178">
        <f t="shared" si="1"/>
        <v>48186962.884223603</v>
      </c>
    </row>
    <row r="16" spans="1:7" ht="21" customHeight="1" x14ac:dyDescent="0.25">
      <c r="A16" s="16" t="s">
        <v>68</v>
      </c>
      <c r="B16" s="179">
        <f>'Tariff Model'!D25</f>
        <v>8879023.3074361812</v>
      </c>
      <c r="C16" s="37">
        <f>'Tariff Model'!E25</f>
        <v>0</v>
      </c>
      <c r="D16" s="53">
        <f>'Tariff Model'!F25</f>
        <v>0</v>
      </c>
      <c r="E16" s="37">
        <f>'Tariff Model'!G25</f>
        <v>0</v>
      </c>
      <c r="F16" s="37">
        <f>'Tariff Model'!H25</f>
        <v>0</v>
      </c>
      <c r="G16" s="180">
        <f>'Tariff Model'!I25</f>
        <v>0</v>
      </c>
    </row>
    <row r="17" spans="1:7" ht="21" customHeight="1" x14ac:dyDescent="0.25">
      <c r="A17" s="16" t="s">
        <v>67</v>
      </c>
      <c r="B17" s="179">
        <f>'Tariff Model'!D26</f>
        <v>11362597.114317425</v>
      </c>
      <c r="C17" s="37">
        <f>'Tariff Model'!E26</f>
        <v>16392419.959999999</v>
      </c>
      <c r="D17" s="53">
        <f>'Tariff Model'!F26</f>
        <v>16051705.5</v>
      </c>
      <c r="E17" s="37">
        <f>'Tariff Model'!G26</f>
        <v>15436224.364999998</v>
      </c>
      <c r="F17" s="37">
        <f>'Tariff Model'!H26</f>
        <v>12124552.015000001</v>
      </c>
      <c r="G17" s="180">
        <f>'Tariff Model'!I26</f>
        <v>10737890.84</v>
      </c>
    </row>
    <row r="18" spans="1:7" ht="21" customHeight="1" x14ac:dyDescent="0.25">
      <c r="A18" s="16" t="s">
        <v>15</v>
      </c>
      <c r="B18" s="181">
        <f>1-'Tariff Model'!$B$9</f>
        <v>9.9999999999999978E-2</v>
      </c>
      <c r="C18" s="38">
        <f>1-'Tariff Model'!$B$9</f>
        <v>9.9999999999999978E-2</v>
      </c>
      <c r="D18" s="54">
        <f>1-'Tariff Model'!$B$9</f>
        <v>9.9999999999999978E-2</v>
      </c>
      <c r="E18" s="38">
        <f>1-'Tariff Model'!$B$9</f>
        <v>9.9999999999999978E-2</v>
      </c>
      <c r="F18" s="38">
        <f>1-'Tariff Model'!$B$9</f>
        <v>9.9999999999999978E-2</v>
      </c>
      <c r="G18" s="182">
        <f>1-'Tariff Model'!$B$9</f>
        <v>9.9999999999999978E-2</v>
      </c>
    </row>
    <row r="19" spans="1:7" ht="21" customHeight="1" x14ac:dyDescent="0.25">
      <c r="A19" s="16" t="s">
        <v>66</v>
      </c>
      <c r="B19" s="183">
        <f>'Tariff Model'!D27</f>
        <v>54974729.467258602</v>
      </c>
      <c r="C19" s="39">
        <f>'Tariff Model'!E27</f>
        <v>34852485</v>
      </c>
      <c r="D19" s="55">
        <f>'Tariff Model'!F27</f>
        <v>34852485</v>
      </c>
      <c r="E19" s="39">
        <f>'Tariff Model'!G27</f>
        <v>34852485</v>
      </c>
      <c r="F19" s="39">
        <f>'Tariff Model'!H27</f>
        <v>34852485</v>
      </c>
      <c r="G19" s="184">
        <f>'Tariff Model'!I27</f>
        <v>34852485</v>
      </c>
    </row>
    <row r="20" spans="1:7" ht="21" customHeight="1" x14ac:dyDescent="0.25">
      <c r="A20" s="16" t="s">
        <v>16</v>
      </c>
      <c r="B20" s="181">
        <v>0.85</v>
      </c>
      <c r="C20" s="38">
        <v>1</v>
      </c>
      <c r="D20" s="54">
        <v>1</v>
      </c>
      <c r="E20" s="38">
        <v>1</v>
      </c>
      <c r="F20" s="38">
        <v>1</v>
      </c>
      <c r="G20" s="182">
        <v>1</v>
      </c>
    </row>
    <row r="21" spans="1:7" ht="21" customHeight="1" thickBot="1" x14ac:dyDescent="0.3">
      <c r="A21" s="16" t="s">
        <v>65</v>
      </c>
      <c r="B21" s="185">
        <f>'Tariff Model'!D28</f>
        <v>59539331.598072149</v>
      </c>
      <c r="C21" s="40">
        <f>'Tariff Model'!E28</f>
        <v>103588625.45454545</v>
      </c>
      <c r="D21" s="56">
        <f>'Tariff Model'!F28</f>
        <v>145024075.63636363</v>
      </c>
      <c r="E21" s="40">
        <f>'Tariff Model'!G28</f>
        <v>145024075.63636363</v>
      </c>
      <c r="F21" s="40">
        <f>'Tariff Model'!H28</f>
        <v>145024075.63636363</v>
      </c>
      <c r="G21" s="186">
        <f>'Tariff Model'!I28</f>
        <v>145024075.63636363</v>
      </c>
    </row>
    <row r="24" spans="1:7" ht="21.6" customHeight="1" x14ac:dyDescent="0.25">
      <c r="A24" s="30" t="s">
        <v>71</v>
      </c>
      <c r="D24" s="31"/>
    </row>
    <row r="25" spans="1:7" ht="15.75" thickBot="1" x14ac:dyDescent="0.3"/>
    <row r="26" spans="1:7" ht="21" customHeight="1" thickBot="1" x14ac:dyDescent="0.3">
      <c r="B26" s="187">
        <v>2025</v>
      </c>
      <c r="C26" s="41">
        <v>2026</v>
      </c>
      <c r="D26" s="57">
        <v>2027</v>
      </c>
      <c r="E26" s="41">
        <v>2028</v>
      </c>
      <c r="F26" s="41">
        <v>2029</v>
      </c>
      <c r="G26" s="188">
        <v>2030</v>
      </c>
    </row>
    <row r="27" spans="1:7" ht="21" customHeight="1" thickBot="1" x14ac:dyDescent="0.3">
      <c r="A27" s="33" t="s">
        <v>64</v>
      </c>
      <c r="B27" s="189">
        <f t="shared" ref="B27:G27" si="2">ROUND(B13,4)</f>
        <v>0.32490000000000002</v>
      </c>
      <c r="C27" s="42">
        <f t="shared" si="2"/>
        <v>0.34200000000000003</v>
      </c>
      <c r="D27" s="58">
        <f t="shared" si="2"/>
        <v>0.25829999999999997</v>
      </c>
      <c r="E27" s="42">
        <f t="shared" si="2"/>
        <v>0.26100000000000001</v>
      </c>
      <c r="F27" s="42">
        <f t="shared" si="2"/>
        <v>0.26819999999999999</v>
      </c>
      <c r="G27" s="190">
        <f t="shared" si="2"/>
        <v>0.27229999999999999</v>
      </c>
    </row>
    <row r="28" spans="1:7" ht="15.75" x14ac:dyDescent="0.25">
      <c r="A28" s="33"/>
    </row>
    <row r="30" spans="1:7" ht="20.45" customHeight="1" x14ac:dyDescent="0.25">
      <c r="A30" s="30" t="s">
        <v>72</v>
      </c>
      <c r="D30" s="31"/>
      <c r="E30" s="31"/>
    </row>
    <row r="31" spans="1:7" ht="15.75" thickBot="1" x14ac:dyDescent="0.3"/>
    <row r="32" spans="1:7" ht="21" customHeight="1" thickBot="1" x14ac:dyDescent="0.3">
      <c r="A32" s="33"/>
      <c r="B32" s="187">
        <v>2025</v>
      </c>
      <c r="C32" s="41">
        <v>2026</v>
      </c>
      <c r="D32" s="57">
        <v>2027</v>
      </c>
      <c r="E32" s="41">
        <v>2028</v>
      </c>
      <c r="F32" s="41">
        <v>2029</v>
      </c>
      <c r="G32" s="188">
        <v>2030</v>
      </c>
    </row>
    <row r="33" spans="1:7" ht="21" customHeight="1" thickBot="1" x14ac:dyDescent="0.3">
      <c r="A33" s="33" t="s">
        <v>63</v>
      </c>
      <c r="B33" s="191">
        <f t="shared" ref="B33:G33" si="3">ROUND(B13*B18,4)</f>
        <v>3.2500000000000001E-2</v>
      </c>
      <c r="C33" s="43">
        <f t="shared" si="3"/>
        <v>3.4200000000000001E-2</v>
      </c>
      <c r="D33" s="59">
        <f t="shared" si="3"/>
        <v>2.58E-2</v>
      </c>
      <c r="E33" s="43">
        <f t="shared" si="3"/>
        <v>2.6100000000000002E-2</v>
      </c>
      <c r="F33" s="43">
        <f t="shared" si="3"/>
        <v>2.6800000000000001E-2</v>
      </c>
      <c r="G33" s="192">
        <f t="shared" si="3"/>
        <v>2.7199999999999998E-2</v>
      </c>
    </row>
    <row r="36" spans="1:7" ht="20.45" customHeight="1" x14ac:dyDescent="0.25">
      <c r="A36" s="30" t="s">
        <v>73</v>
      </c>
      <c r="D36" s="31"/>
      <c r="E36" s="31"/>
    </row>
    <row r="37" spans="1:7" ht="15.75" thickBot="1" x14ac:dyDescent="0.3"/>
    <row r="38" spans="1:7" ht="21" customHeight="1" thickBot="1" x14ac:dyDescent="0.3">
      <c r="A38" s="33"/>
      <c r="B38" s="187">
        <v>2025</v>
      </c>
      <c r="C38" s="41">
        <v>2026</v>
      </c>
      <c r="D38" s="57">
        <v>2027</v>
      </c>
      <c r="E38" s="41">
        <v>2028</v>
      </c>
      <c r="F38" s="41">
        <v>2029</v>
      </c>
      <c r="G38" s="188">
        <v>2030</v>
      </c>
    </row>
    <row r="39" spans="1:7" ht="21" customHeight="1" thickBot="1" x14ac:dyDescent="0.3">
      <c r="A39" s="33" t="s">
        <v>62</v>
      </c>
      <c r="B39" s="191">
        <f>ROUNDDOWN(B13*B20,4)</f>
        <v>0.27610000000000001</v>
      </c>
      <c r="C39" s="43">
        <f t="shared" ref="C39:G39" si="4">ROUND(C13*C20,4)</f>
        <v>0.34200000000000003</v>
      </c>
      <c r="D39" s="59">
        <f t="shared" si="4"/>
        <v>0.25829999999999997</v>
      </c>
      <c r="E39" s="43">
        <f t="shared" si="4"/>
        <v>0.26100000000000001</v>
      </c>
      <c r="F39" s="43">
        <f t="shared" si="4"/>
        <v>0.26819999999999999</v>
      </c>
      <c r="G39" s="192">
        <f t="shared" si="4"/>
        <v>0.27229999999999999</v>
      </c>
    </row>
    <row r="40" spans="1:7" ht="24.75" customHeight="1" thickBot="1" x14ac:dyDescent="0.3"/>
    <row r="41" spans="1:7" s="29" customFormat="1" ht="24.75" customHeight="1" x14ac:dyDescent="0.25"/>
    <row r="42" spans="1:7" ht="20.45" customHeight="1" x14ac:dyDescent="0.25">
      <c r="A42" s="30" t="s">
        <v>74</v>
      </c>
      <c r="D42" s="31"/>
      <c r="E42" s="31"/>
    </row>
    <row r="43" spans="1:7" ht="15.75" thickBot="1" x14ac:dyDescent="0.3"/>
    <row r="44" spans="1:7" ht="21" customHeight="1" thickBot="1" x14ac:dyDescent="0.3">
      <c r="B44" s="171">
        <v>2025</v>
      </c>
      <c r="C44" s="32">
        <v>2026</v>
      </c>
      <c r="D44" s="49">
        <v>2027</v>
      </c>
      <c r="E44" s="32">
        <v>2028</v>
      </c>
      <c r="F44" s="32">
        <v>2029</v>
      </c>
      <c r="G44" s="172">
        <v>2030</v>
      </c>
    </row>
    <row r="45" spans="1:7" ht="21" customHeight="1" thickBot="1" x14ac:dyDescent="0.3">
      <c r="A45" s="33" t="s">
        <v>19</v>
      </c>
      <c r="B45" s="194">
        <f t="shared" ref="B45:G45" si="5">ROUND(B47*(B46/(B48+B49)),4)</f>
        <v>0.18440000000000001</v>
      </c>
      <c r="C45" s="44">
        <f t="shared" si="5"/>
        <v>0.2346</v>
      </c>
      <c r="D45" s="60">
        <f t="shared" si="5"/>
        <v>0.1759</v>
      </c>
      <c r="E45" s="44">
        <f t="shared" si="5"/>
        <v>0.17780000000000001</v>
      </c>
      <c r="F45" s="44">
        <f t="shared" si="5"/>
        <v>0.18279999999999999</v>
      </c>
      <c r="G45" s="195">
        <f t="shared" si="5"/>
        <v>0.18559999999999999</v>
      </c>
    </row>
    <row r="46" spans="1:7" ht="21" customHeight="1" thickTop="1" x14ac:dyDescent="0.25">
      <c r="A46" s="16" t="s">
        <v>20</v>
      </c>
      <c r="B46" s="196">
        <f t="shared" ref="B46:G46" si="6">B7</f>
        <v>21756770.771097213</v>
      </c>
      <c r="C46" s="45">
        <f t="shared" si="6"/>
        <v>31277342</v>
      </c>
      <c r="D46" s="61">
        <f t="shared" si="6"/>
        <v>31487048.496047128</v>
      </c>
      <c r="E46" s="45">
        <f t="shared" si="6"/>
        <v>31698161.01996211</v>
      </c>
      <c r="F46" s="45">
        <f t="shared" si="6"/>
        <v>31910688.998798478</v>
      </c>
      <c r="G46" s="197">
        <f t="shared" si="6"/>
        <v>32124641.922815736</v>
      </c>
    </row>
    <row r="47" spans="1:7" ht="21" customHeight="1" x14ac:dyDescent="0.25">
      <c r="A47" s="16" t="s">
        <v>17</v>
      </c>
      <c r="B47" s="198">
        <v>0.76</v>
      </c>
      <c r="C47" s="46">
        <f>'Tariff Model'!$B$8</f>
        <v>0.9</v>
      </c>
      <c r="D47" s="62">
        <f>'Tariff Model'!$B$8</f>
        <v>0.9</v>
      </c>
      <c r="E47" s="46">
        <f>'Tariff Model'!$B$8</f>
        <v>0.9</v>
      </c>
      <c r="F47" s="46">
        <f>'Tariff Model'!$B$8</f>
        <v>0.9</v>
      </c>
      <c r="G47" s="199">
        <f>'Tariff Model'!$B$8</f>
        <v>0.9</v>
      </c>
    </row>
    <row r="48" spans="1:7" ht="21" customHeight="1" x14ac:dyDescent="0.25">
      <c r="A48" s="193" t="s">
        <v>60</v>
      </c>
      <c r="B48" s="179">
        <f>'Tariff Model'!D29</f>
        <v>0</v>
      </c>
      <c r="C48" s="37">
        <f>'Tariff Model'!E29</f>
        <v>15848146.247878775</v>
      </c>
      <c r="D48" s="53">
        <f>'Tariff Model'!F29</f>
        <v>56942881.969696954</v>
      </c>
      <c r="E48" s="37">
        <f>'Tariff Model'!G29</f>
        <v>56327400.834696963</v>
      </c>
      <c r="F48" s="37">
        <f>'Tariff Model'!H29</f>
        <v>53015728.48469694</v>
      </c>
      <c r="G48" s="180">
        <f>'Tariff Model'!I29</f>
        <v>51629067.309696957</v>
      </c>
    </row>
    <row r="49" spans="1:7" ht="21" customHeight="1" thickBot="1" x14ac:dyDescent="0.3">
      <c r="A49" s="193" t="s">
        <v>61</v>
      </c>
      <c r="B49" s="185">
        <f>'Tariff Model'!D30</f>
        <v>89652781.944115639</v>
      </c>
      <c r="C49" s="40">
        <f>'Tariff Model'!E30</f>
        <v>104132899.16666667</v>
      </c>
      <c r="D49" s="56">
        <f>'Tariff Model'!F30</f>
        <v>104132899.16666667</v>
      </c>
      <c r="E49" s="40">
        <f>'Tariff Model'!G30</f>
        <v>104132899.16666667</v>
      </c>
      <c r="F49" s="40">
        <f>'Tariff Model'!H30</f>
        <v>104132899.16666667</v>
      </c>
      <c r="G49" s="186">
        <f>'Tariff Model'!I30</f>
        <v>104132899.16666667</v>
      </c>
    </row>
    <row r="52" spans="1:7" ht="20.45" customHeight="1" x14ac:dyDescent="0.25">
      <c r="A52" s="30" t="s">
        <v>75</v>
      </c>
    </row>
    <row r="53" spans="1:7" ht="15.75" thickBot="1" x14ac:dyDescent="0.3"/>
    <row r="54" spans="1:7" ht="21" customHeight="1" thickBot="1" x14ac:dyDescent="0.3">
      <c r="B54" s="187">
        <v>2025</v>
      </c>
      <c r="C54" s="41">
        <v>2026</v>
      </c>
      <c r="D54" s="57">
        <v>2027</v>
      </c>
      <c r="E54" s="41">
        <v>2028</v>
      </c>
      <c r="F54" s="41">
        <v>2029</v>
      </c>
      <c r="G54" s="188">
        <v>2030</v>
      </c>
    </row>
    <row r="55" spans="1:7" ht="21" customHeight="1" thickBot="1" x14ac:dyDescent="0.3">
      <c r="A55" s="33" t="s">
        <v>21</v>
      </c>
      <c r="B55" s="189">
        <f t="shared" ref="B55:G55" si="7">ROUND(B45,4)</f>
        <v>0.18440000000000001</v>
      </c>
      <c r="C55" s="42">
        <f t="shared" si="7"/>
        <v>0.2346</v>
      </c>
      <c r="D55" s="58">
        <f t="shared" si="7"/>
        <v>0.1759</v>
      </c>
      <c r="E55" s="42">
        <f t="shared" si="7"/>
        <v>0.17780000000000001</v>
      </c>
      <c r="F55" s="42">
        <f t="shared" si="7"/>
        <v>0.18279999999999999</v>
      </c>
      <c r="G55" s="190">
        <f t="shared" si="7"/>
        <v>0.18559999999999999</v>
      </c>
    </row>
  </sheetData>
  <sheetProtection algorithmName="SHA-512" hashValue="v2W3QolVdrVPyE4ZjT6d2D8wNlEoMch1ZR+T+aKJKlK22kKpzBfWYjrvDfW0PBF5KdTExamwcg89SQE4UhS8WA==" saltValue="17rbKcV4LxZXSlzoqXiUn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 Model</vt:lpstr>
      <vt:lpstr>'Tariff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HERA</cp:lastModifiedBy>
  <cp:lastPrinted>2025-04-10T07:45:29Z</cp:lastPrinted>
  <dcterms:created xsi:type="dcterms:W3CDTF">2025-04-10T07:37:14Z</dcterms:created>
  <dcterms:modified xsi:type="dcterms:W3CDTF">2025-04-15T08:23:42Z</dcterms:modified>
</cp:coreProperties>
</file>