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232"/>
  </bookViews>
  <sheets>
    <sheet name="sezonski faktori" sheetId="6" r:id="rId1"/>
  </sheets>
  <externalReferences>
    <externalReference r:id="rId2"/>
  </externalReferences>
  <definedNames>
    <definedName name="ID_TarifniCenik_IZ">[1]!tbl_Sifrant_DSistemi[ID_TarifniCenik]</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6" l="1"/>
  <c r="I21" i="6"/>
  <c r="I22" i="6"/>
  <c r="I23" i="6"/>
  <c r="I24" i="6"/>
  <c r="I25" i="6"/>
  <c r="I26" i="6"/>
  <c r="I27" i="6"/>
  <c r="I28" i="6"/>
  <c r="I29" i="6"/>
  <c r="I30" i="6"/>
  <c r="I31" i="6"/>
  <c r="I20" i="6"/>
  <c r="I33" i="6" s="1"/>
  <c r="J33" i="6"/>
  <c r="J32" i="6"/>
  <c r="J31" i="6"/>
  <c r="J30" i="6"/>
  <c r="J29" i="6"/>
  <c r="J28" i="6"/>
  <c r="J27" i="6"/>
  <c r="J26" i="6"/>
  <c r="J25" i="6"/>
  <c r="J24" i="6"/>
  <c r="J23" i="6"/>
  <c r="J22" i="6"/>
  <c r="J21" i="6"/>
  <c r="J20" i="6"/>
  <c r="D33" i="6"/>
  <c r="E33" i="6"/>
  <c r="F33" i="6"/>
  <c r="G33" i="6"/>
  <c r="H33" i="6"/>
  <c r="C33" i="6"/>
  <c r="D32" i="6"/>
  <c r="E32" i="6"/>
  <c r="F32" i="6"/>
  <c r="G32" i="6"/>
  <c r="H32" i="6"/>
  <c r="C32" i="6"/>
  <c r="C177" i="6" l="1"/>
  <c r="C178" i="6"/>
  <c r="C179" i="6"/>
  <c r="C180" i="6"/>
  <c r="C181" i="6"/>
  <c r="C182" i="6"/>
  <c r="C183" i="6"/>
  <c r="C184" i="6"/>
  <c r="C185" i="6"/>
  <c r="C186" i="6"/>
  <c r="C187" i="6"/>
  <c r="C176" i="6"/>
  <c r="C169" i="6"/>
  <c r="C168" i="6"/>
  <c r="C167" i="6"/>
  <c r="C166" i="6"/>
  <c r="D98" i="6"/>
  <c r="D99" i="6"/>
  <c r="D100" i="6"/>
  <c r="D101" i="6"/>
  <c r="D102" i="6"/>
  <c r="D103" i="6"/>
  <c r="D104" i="6"/>
  <c r="D105" i="6"/>
  <c r="D106" i="6"/>
  <c r="D107" i="6"/>
  <c r="D108" i="6"/>
  <c r="D97" i="6"/>
  <c r="D61" i="6" l="1"/>
  <c r="C62" i="6"/>
  <c r="C80" i="6" s="1"/>
  <c r="C98" i="6" s="1"/>
  <c r="C66" i="6"/>
  <c r="C84" i="6" s="1"/>
  <c r="C70" i="6"/>
  <c r="C88" i="6" s="1"/>
  <c r="C69" i="6"/>
  <c r="C87" i="6" s="1"/>
  <c r="C63" i="6"/>
  <c r="C81" i="6" s="1"/>
  <c r="C99" i="6" s="1"/>
  <c r="C67" i="6"/>
  <c r="C85" i="6" s="1"/>
  <c r="C71" i="6"/>
  <c r="C89" i="6" s="1"/>
  <c r="C65" i="6"/>
  <c r="C83" i="6" s="1"/>
  <c r="C61" i="6"/>
  <c r="C64" i="6"/>
  <c r="C82" i="6" s="1"/>
  <c r="C68" i="6"/>
  <c r="C86" i="6" s="1"/>
  <c r="C72" i="6"/>
  <c r="C90" i="6" s="1"/>
  <c r="D67" i="6"/>
  <c r="D70" i="6"/>
  <c r="D68" i="6"/>
  <c r="D71" i="6"/>
  <c r="D65" i="6"/>
  <c r="D66" i="6"/>
  <c r="D63" i="6"/>
  <c r="D72" i="6"/>
  <c r="D69" i="6"/>
  <c r="D62" i="6"/>
  <c r="D64" i="6"/>
  <c r="C79" i="6" l="1"/>
  <c r="C97" i="6" s="1"/>
  <c r="C73" i="6"/>
  <c r="D73" i="6"/>
  <c r="C108" i="6"/>
  <c r="C105" i="6"/>
  <c r="C101" i="6"/>
  <c r="C104" i="6"/>
  <c r="C106" i="6"/>
  <c r="C100" i="6"/>
  <c r="C102" i="6"/>
  <c r="C107" i="6"/>
  <c r="C103" i="6"/>
  <c r="D115" i="6" l="1"/>
  <c r="C118" i="6"/>
  <c r="E118" i="6"/>
  <c r="D118" i="6"/>
  <c r="E124" i="6"/>
  <c r="D124" i="6"/>
  <c r="C124" i="6"/>
  <c r="D119" i="6"/>
  <c r="C119" i="6"/>
  <c r="E119" i="6"/>
  <c r="D123" i="6"/>
  <c r="C123" i="6"/>
  <c r="E123" i="6"/>
  <c r="E125" i="6"/>
  <c r="D125" i="6"/>
  <c r="C125" i="6"/>
  <c r="E120" i="6"/>
  <c r="D120" i="6"/>
  <c r="C120" i="6"/>
  <c r="C122" i="6"/>
  <c r="E122" i="6"/>
  <c r="D122" i="6"/>
  <c r="E117" i="6"/>
  <c r="D117" i="6"/>
  <c r="C117" i="6"/>
  <c r="C126" i="6"/>
  <c r="E126" i="6"/>
  <c r="D126" i="6"/>
  <c r="C91" i="6"/>
  <c r="E121" i="6"/>
  <c r="D121" i="6"/>
  <c r="C121" i="6"/>
  <c r="E116" i="6"/>
  <c r="D116" i="6"/>
  <c r="C116" i="6"/>
  <c r="C115" i="6"/>
  <c r="E115" i="6"/>
  <c r="C127" i="6" l="1"/>
  <c r="C138" i="6" s="1"/>
  <c r="D127" i="6"/>
  <c r="E127" i="6"/>
  <c r="D138" i="6" l="1"/>
  <c r="D149" i="6" s="1"/>
  <c r="F183" i="6" s="1"/>
  <c r="D153" i="6"/>
  <c r="F187" i="6" s="1"/>
  <c r="C143" i="6"/>
  <c r="C147" i="6"/>
  <c r="C151" i="6"/>
  <c r="C144" i="6"/>
  <c r="C152" i="6"/>
  <c r="C150" i="6"/>
  <c r="C148" i="6"/>
  <c r="E182" i="6" s="1"/>
  <c r="C145" i="6"/>
  <c r="E179" i="6" s="1"/>
  <c r="C149" i="6"/>
  <c r="C153" i="6"/>
  <c r="C146" i="6"/>
  <c r="C142" i="6"/>
  <c r="E176" i="6" s="1"/>
  <c r="E138" i="6"/>
  <c r="E152" i="6" s="1"/>
  <c r="E187" i="6" l="1"/>
  <c r="E184" i="6"/>
  <c r="E181" i="6"/>
  <c r="E178" i="6"/>
  <c r="E180" i="6"/>
  <c r="E185" i="6"/>
  <c r="E183" i="6"/>
  <c r="E186" i="6"/>
  <c r="E177" i="6"/>
  <c r="D151" i="6"/>
  <c r="F185" i="6" s="1"/>
  <c r="D142" i="6"/>
  <c r="F176" i="6" s="1"/>
  <c r="D150" i="6"/>
  <c r="F184" i="6" s="1"/>
  <c r="D146" i="6"/>
  <c r="F180" i="6" s="1"/>
  <c r="D148" i="6"/>
  <c r="F182" i="6" s="1"/>
  <c r="D143" i="6"/>
  <c r="F177" i="6" s="1"/>
  <c r="D144" i="6"/>
  <c r="F178" i="6" s="1"/>
  <c r="D145" i="6"/>
  <c r="F179" i="6" s="1"/>
  <c r="D147" i="6"/>
  <c r="F181" i="6" s="1"/>
  <c r="D152" i="6"/>
  <c r="F186" i="6" s="1"/>
  <c r="E150" i="6"/>
  <c r="E147" i="6"/>
  <c r="G181" i="6" s="1"/>
  <c r="E142" i="6"/>
  <c r="E151" i="6"/>
  <c r="G185" i="6" s="1"/>
  <c r="E145" i="6"/>
  <c r="G179" i="6" s="1"/>
  <c r="E146" i="6"/>
  <c r="G180" i="6" s="1"/>
  <c r="E144" i="6"/>
  <c r="G178" i="6" s="1"/>
  <c r="E149" i="6"/>
  <c r="G183" i="6" s="1"/>
  <c r="E143" i="6"/>
  <c r="G177" i="6" s="1"/>
  <c r="E148" i="6"/>
  <c r="G182" i="6" s="1"/>
  <c r="E153" i="6"/>
  <c r="G187" i="6" s="1"/>
  <c r="G186" i="6"/>
  <c r="G184" i="6"/>
  <c r="D167" i="6"/>
  <c r="E167" i="6"/>
  <c r="D169" i="6"/>
  <c r="E166" i="6"/>
  <c r="D166" i="6"/>
  <c r="C154" i="6"/>
  <c r="E168" i="6"/>
  <c r="D168" i="6"/>
  <c r="E169" i="6"/>
  <c r="F188" i="6" l="1"/>
  <c r="E188" i="6"/>
  <c r="D154" i="6"/>
  <c r="G176" i="6"/>
  <c r="E154" i="6"/>
  <c r="D188" i="6" l="1"/>
  <c r="G188" i="6"/>
</calcChain>
</file>

<file path=xl/sharedStrings.xml><?xml version="1.0" encoding="utf-8"?>
<sst xmlns="http://schemas.openxmlformats.org/spreadsheetml/2006/main" count="188" uniqueCount="79">
  <si>
    <t>Power E (0 &lt;= E &lt;= 2)</t>
  </si>
  <si>
    <t>Udio u uk god.</t>
  </si>
  <si>
    <t>Mjesec</t>
  </si>
  <si>
    <t>Kvartalni</t>
  </si>
  <si>
    <t>Mjesečni</t>
  </si>
  <si>
    <t>Dnevni</t>
  </si>
  <si>
    <t>Unutardnevni</t>
  </si>
  <si>
    <t>Siječanj</t>
  </si>
  <si>
    <t>Veljača</t>
  </si>
  <si>
    <t>Ožujak</t>
  </si>
  <si>
    <t>Travanj</t>
  </si>
  <si>
    <t>Svibanj</t>
  </si>
  <si>
    <t>Lipanj</t>
  </si>
  <si>
    <t>Srpanj</t>
  </si>
  <si>
    <t>Kolovoz</t>
  </si>
  <si>
    <t>Rujan</t>
  </si>
  <si>
    <t>Listopad</t>
  </si>
  <si>
    <t>Studeni</t>
  </si>
  <si>
    <t>Prosinac</t>
  </si>
  <si>
    <t>Uredbe Komisije (EU) 2017/460</t>
  </si>
  <si>
    <t>оd 16. ožujka 2017. o uspostavljanju mrežnih pravila o usklađenim strukturama transportnih tarifa za plin</t>
  </si>
  <si>
    <t>Članak 15 (3) točke a &amp; b</t>
  </si>
  <si>
    <t>Vrijednosti</t>
  </si>
  <si>
    <t>Maksimalne vrijednosti</t>
  </si>
  <si>
    <t>Parametri za izračun</t>
  </si>
  <si>
    <t xml:space="preserve">Množitelji za tromjesečne standardne kapacitetne proizvode </t>
  </si>
  <si>
    <t xml:space="preserve">Mjesec </t>
  </si>
  <si>
    <t>Prosjek</t>
  </si>
  <si>
    <t>Ukupno</t>
  </si>
  <si>
    <t>Prosjek  21-26</t>
  </si>
  <si>
    <t>Godina</t>
  </si>
  <si>
    <t xml:space="preserve">Predviđeni mjesečni protoci plina </t>
  </si>
  <si>
    <t>Članak 15 (3) točka c</t>
  </si>
  <si>
    <t>Udio korištenja</t>
  </si>
  <si>
    <t>Korektivni faktor za udio korištenja u slučaju da je vrijednost 0</t>
  </si>
  <si>
    <t>Udio korištenja x 12</t>
  </si>
  <si>
    <t>Članak 15(3) točka d</t>
  </si>
  <si>
    <t>Članak 15(3) točka e</t>
  </si>
  <si>
    <t>Sezonski faktor</t>
  </si>
  <si>
    <t>Tromjesečni SF</t>
  </si>
  <si>
    <t>Članak 15(3) točka f</t>
  </si>
  <si>
    <t>Članak 15(3) točka g</t>
  </si>
  <si>
    <t>(g) “dobivena vrijednost iz točke (f) uspoređuje se s rasponom iz članka 13. stavka 1. na sljedeći način:</t>
  </si>
  <si>
    <t>Članak 15(3) točka h</t>
  </si>
  <si>
    <t>i) ako je dobivena vrijednost iz točke (f) veća od 1,5, korektivni faktor izračunava se kao 1,5 podijeljen tom vrijednošću; 
ii) ako je dobivena vrijednost iz točke (f) manja od 1, korektivni faktor izračunava se kao 1 podijeljen tom vrijednošću."</t>
  </si>
  <si>
    <t>Članak 15(4)</t>
  </si>
  <si>
    <t>Korektivni faktor</t>
  </si>
  <si>
    <t>Članak 15(5)</t>
  </si>
  <si>
    <t>“Za tromjesečne standardne kapacitetne proizvode za stalni kapacitet sezonski faktori izračunavaju se sljedećim uzastopnim koracima:</t>
  </si>
  <si>
    <t>(b) prolazi se kroz korake iz stavka 3. točaka od (f) do (h) uzimajući dobivene vrijednosti iz točke (a), mutatis mutandis.”</t>
  </si>
  <si>
    <t>(a) početna razina odgovarajućih sezonskih faktora zadaje se kao jedno od sljedećega:
     (i) jednaka je aritmetičkom prosjeku odgovarajućih sezonskih faktora primjenjivih za tri relevantna mjeseca; 
     (ii) nije manja od najniže i nije viša od najviše razine odgovarajućih sezonskih faktora primjenjivih za tri relevantna mjeseca.</t>
  </si>
  <si>
    <t>(i) Aritmetička sredina</t>
  </si>
  <si>
    <t>(ii) Minimum &lt;= sezonski faktor &lt;= maksimum</t>
  </si>
  <si>
    <r>
      <t>Sezonski faktor</t>
    </r>
    <r>
      <rPr>
        <b/>
        <vertAlign val="subscript"/>
        <sz val="10"/>
        <color theme="1"/>
        <rFont val="Calibri"/>
        <family val="2"/>
        <charset val="238"/>
        <scheme val="minor"/>
      </rPr>
      <t>minimum</t>
    </r>
  </si>
  <si>
    <r>
      <t>Sezonski faktor</t>
    </r>
    <r>
      <rPr>
        <b/>
        <vertAlign val="subscript"/>
        <sz val="10"/>
        <color theme="1"/>
        <rFont val="Calibri"/>
        <family val="2"/>
        <charset val="238"/>
        <scheme val="minor"/>
      </rPr>
      <t>maksimum</t>
    </r>
  </si>
  <si>
    <t>TM1</t>
  </si>
  <si>
    <t>Tromjesečje</t>
  </si>
  <si>
    <t>TM2</t>
  </si>
  <si>
    <t>TM3</t>
  </si>
  <si>
    <t>TM4</t>
  </si>
  <si>
    <t>Članak 15(6)</t>
  </si>
  <si>
    <t>“Za negodišnje standardne kapacitetne proizvode za stalni kapacitet vrijednosti dobivene izračunom iz stavaka od 3. do 5. mogu se zaokružiti prema gore ili dolje.”</t>
  </si>
  <si>
    <t>Početna razina umnoška sezonskog faktora x množitelja</t>
  </si>
  <si>
    <t>Razina umnoška sezonskih faktora i množitelja</t>
  </si>
  <si>
    <t>(h) "razina sezonskih faktora izračunava se kao umnožak odgovarajućih dobivenih vrijednosti iz točke (e) i korektivnog faktora izračunatog na sljedeći način:</t>
  </si>
  <si>
    <t>(f) “izračunava se aritmetička sredina umnožaka dobivenih vrijednosti iz točke (e) i množitelja za mjesečni standardni kapacitetni proizvod.”</t>
  </si>
  <si>
    <t>(i) ako je vrijednost unutar raspona, razina sezonskih faktora jednaka je odgovarajućim dobivenim vrijednostima iz točke (e); 
(ii) ako je vrijednost izvan raspona, primjenjuje se točka (h).”</t>
  </si>
  <si>
    <t xml:space="preserve">(c) “udio korištenja izračunava se dijeljenjem dobivenih vrijednosti iz točke (a) s dobivenom vrijednošću iz točke (b).” </t>
  </si>
  <si>
    <t xml:space="preserve">(a) “prosječni podaci na predviđenim protocima ili na predviđenim ugovorenim kapacitetima,
       prema kojima se sezonski faktori izračunavaju samo za neke ili za sve interkonekcijske točke.” 
(b) “dobivene vrijednosti iz točke (a) se zbrajaju.” </t>
  </si>
  <si>
    <t>Propisani postupak izračuna sezonskih faktora u skladu s člankom 15. (stavci 2. do 5.)</t>
  </si>
  <si>
    <t>(e) “početna razina odgovarajućih sezonskih faktora izračunava se potenciranjem svake od dobivenih vrijednosti 
iz točke (d) vrijednošću koja nije manja od 0 i nije veća od 2.”</t>
  </si>
  <si>
    <t>“Za dnevne i unutardnevne standardne kapacitetne proizvode za stalni kapacitet sezonski faktori izračunavaju se koracima
 iz stavka 3. točaka od (f) do (h), mutatis mutandis.”</t>
  </si>
  <si>
    <t>Izračun sezonskih faktora u skladu sa člankom 15.</t>
  </si>
  <si>
    <t>Množitelji za mjesečne standardne kapacitetne proizvode</t>
  </si>
  <si>
    <t>Množitelji za dnevne standardne kapacitetne proizvode</t>
  </si>
  <si>
    <t>Množitelji za unutardnevne standardne kapacitetne proizvode</t>
  </si>
  <si>
    <t>Napomena: Postupak izračuna sezonskih faktora za mjesečne standardne proizvode kapaciteta za 
stalni kapacitet za razdoblje 2021.-2026. temelji se na prosječnim predviđenim količinama protoka plina</t>
  </si>
  <si>
    <t>(d) “svaka od dobivenih vrijednosti iz točke (c) množi se s 12. Ako su dobivene vrijednosti jednake 0, te se vrijednosti 
prilagođavaju tako da budu manje od sljedeće dvije vrijednosti: 0,1 ili najmanja od dobivenih vrijednosti koja nije 0.”</t>
  </si>
  <si>
    <t>Prosječna predviđena godišnja količina protoka plina po mjesecima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</si>
</sst>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0.000"/>
    <numFmt numFmtId="166" formatCode="#,##0.000"/>
    <numFmt numFmtId="167" formatCode="_-* #,##0.000\ _k_n_-;\-* #,##0.000\ _k_n_-;_-* &quot;-&quot;???\ _k_n_-;_-@_-"/>
    <numFmt numFmtId="168" formatCode="_-* #,##0.0000\ _k_n_-;\-* #,##0.0000\ _k_n_-;_-* &quot;-&quot;????\ _k_n_-;_-@_-"/>
    <numFmt numFmtId="169" formatCode="0.0000"/>
    <numFmt numFmtId="170" formatCode="0.0"/>
  </numFmts>
  <fonts count="22"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0"/>
      <color theme="1"/>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scheme val="minor"/>
    </font>
    <font>
      <b/>
      <sz val="10"/>
      <name val="Calibri"/>
      <family val="2"/>
      <charset val="238"/>
      <scheme val="minor"/>
    </font>
    <font>
      <b/>
      <sz val="10"/>
      <color theme="1"/>
      <name val="Calibri"/>
      <family val="2"/>
      <charset val="238"/>
      <scheme val="minor"/>
    </font>
    <font>
      <i/>
      <sz val="10"/>
      <color theme="1"/>
      <name val="Calibri"/>
      <family val="2"/>
      <charset val="238"/>
      <scheme val="minor"/>
    </font>
    <font>
      <i/>
      <sz val="10"/>
      <name val="Calibri"/>
      <family val="2"/>
      <charset val="238"/>
      <scheme val="minor"/>
    </font>
    <font>
      <sz val="11"/>
      <name val="Calibri"/>
      <family val="2"/>
      <charset val="238"/>
    </font>
    <font>
      <b/>
      <sz val="11"/>
      <color theme="1"/>
      <name val="Calibri"/>
      <family val="2"/>
      <charset val="238"/>
      <scheme val="minor"/>
    </font>
    <font>
      <b/>
      <vertAlign val="subscript"/>
      <sz val="10"/>
      <color theme="1"/>
      <name val="Calibri"/>
      <family val="2"/>
      <charset val="238"/>
      <scheme val="minor"/>
    </font>
    <font>
      <b/>
      <sz val="14"/>
      <name val="Calibri"/>
      <family val="2"/>
      <charset val="238"/>
      <scheme val="minor"/>
    </font>
    <font>
      <b/>
      <sz val="12"/>
      <name val="Calibri"/>
      <family val="2"/>
      <charset val="238"/>
      <scheme val="minor"/>
    </font>
    <font>
      <sz val="12"/>
      <color theme="1"/>
      <name val="Calibri"/>
      <family val="2"/>
      <charset val="238"/>
      <scheme val="minor"/>
    </font>
    <font>
      <sz val="10"/>
      <name val="Arial"/>
      <family val="2"/>
      <charset val="238"/>
    </font>
    <font>
      <sz val="11"/>
      <color theme="1"/>
      <name val="Calibri"/>
      <family val="2"/>
      <charset val="238"/>
    </font>
    <font>
      <sz val="18"/>
      <color theme="1"/>
      <name val="Calibri"/>
      <family val="2"/>
      <charset val="238"/>
      <scheme val="minor"/>
    </font>
    <font>
      <b/>
      <sz val="16"/>
      <color theme="1"/>
      <name val="Calibri"/>
      <family val="2"/>
      <charset val="238"/>
      <scheme val="minor"/>
    </font>
    <font>
      <sz val="16"/>
      <color theme="1"/>
      <name val="Calibri"/>
      <family val="2"/>
      <charset val="238"/>
      <scheme val="minor"/>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s>
  <borders count="51">
    <border>
      <left/>
      <right/>
      <top/>
      <bottom/>
      <diagonal/>
    </border>
    <border>
      <left style="medium">
        <color indexed="64"/>
      </left>
      <right style="thin">
        <color indexed="64"/>
      </right>
      <top style="thin">
        <color indexed="64"/>
      </top>
      <bottom style="medium">
        <color indexed="64"/>
      </bottom>
      <diagonal/>
    </border>
    <border>
      <left/>
      <right/>
      <top style="hair">
        <color auto="1"/>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bottom style="hair">
        <color auto="1"/>
      </bottom>
      <diagonal/>
    </border>
    <border>
      <left style="medium">
        <color indexed="64"/>
      </left>
      <right style="thin">
        <color indexed="64"/>
      </right>
      <top style="hair">
        <color indexed="64"/>
      </top>
      <bottom/>
      <diagonal/>
    </border>
    <border>
      <left/>
      <right style="thin">
        <color indexed="64"/>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diagonal/>
    </border>
    <border>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s>
  <cellStyleXfs count="5">
    <xf numFmtId="0" fontId="0" fillId="0" borderId="0"/>
    <xf numFmtId="0" fontId="2" fillId="2" borderId="0" applyNumberFormat="0" applyBorder="0" applyAlignment="0" applyProtection="0"/>
    <xf numFmtId="0" fontId="18" fillId="0" borderId="0"/>
    <xf numFmtId="9" fontId="18" fillId="0" borderId="0" applyFont="0" applyFill="0" applyBorder="0" applyAlignment="0" applyProtection="0"/>
    <xf numFmtId="0" fontId="17" fillId="0" borderId="0"/>
  </cellStyleXfs>
  <cellXfs count="162">
    <xf numFmtId="0" fontId="0" fillId="0" borderId="0" xfId="0"/>
    <xf numFmtId="0" fontId="0" fillId="3" borderId="0" xfId="0" applyFill="1"/>
    <xf numFmtId="0" fontId="8" fillId="5" borderId="27" xfId="0" applyFont="1" applyFill="1" applyBorder="1" applyAlignment="1">
      <alignment horizontal="center" vertical="center" wrapText="1"/>
    </xf>
    <xf numFmtId="3" fontId="8" fillId="6" borderId="5" xfId="0" applyNumberFormat="1" applyFont="1" applyFill="1" applyBorder="1" applyAlignment="1">
      <alignment horizontal="center" vertical="center"/>
    </xf>
    <xf numFmtId="166" fontId="8" fillId="6" borderId="5" xfId="0" applyNumberFormat="1" applyFont="1" applyFill="1" applyBorder="1" applyAlignment="1">
      <alignment horizontal="center" vertical="center"/>
    </xf>
    <xf numFmtId="0" fontId="8" fillId="5" borderId="32"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33" xfId="0" applyFont="1" applyFill="1" applyBorder="1" applyAlignment="1">
      <alignment horizontal="center" vertical="center"/>
    </xf>
    <xf numFmtId="165" fontId="7" fillId="5" borderId="27" xfId="0" applyNumberFormat="1" applyFont="1" applyFill="1" applyBorder="1" applyAlignment="1">
      <alignment horizontal="center" vertical="center"/>
    </xf>
    <xf numFmtId="0" fontId="8" fillId="6" borderId="18" xfId="0" applyFont="1" applyFill="1" applyBorder="1" applyAlignment="1">
      <alignment horizontal="left" vertical="center"/>
    </xf>
    <xf numFmtId="0" fontId="8" fillId="6" borderId="9" xfId="0" applyFont="1" applyFill="1" applyBorder="1" applyAlignment="1">
      <alignment horizontal="left" vertical="center"/>
    </xf>
    <xf numFmtId="0" fontId="8" fillId="5" borderId="34"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32" xfId="0" applyFont="1" applyFill="1" applyBorder="1" applyAlignment="1">
      <alignment horizontal="center" vertical="center" wrapText="1"/>
    </xf>
    <xf numFmtId="165" fontId="6" fillId="3" borderId="42" xfId="0" applyNumberFormat="1" applyFont="1" applyFill="1" applyBorder="1" applyAlignment="1">
      <alignment horizontal="center" vertical="center"/>
    </xf>
    <xf numFmtId="165" fontId="6" fillId="3" borderId="13" xfId="0" applyNumberFormat="1" applyFont="1" applyFill="1" applyBorder="1" applyAlignment="1">
      <alignment horizontal="center" vertical="center"/>
    </xf>
    <xf numFmtId="165" fontId="6" fillId="3" borderId="15" xfId="0" applyNumberFormat="1" applyFont="1" applyFill="1" applyBorder="1" applyAlignment="1">
      <alignment horizontal="center" vertical="center"/>
    </xf>
    <xf numFmtId="164" fontId="3" fillId="3" borderId="37" xfId="0" applyNumberFormat="1" applyFont="1" applyFill="1" applyBorder="1" applyAlignment="1">
      <alignment horizontal="center" vertical="center"/>
    </xf>
    <xf numFmtId="3" fontId="8" fillId="6" borderId="9" xfId="0" applyNumberFormat="1" applyFont="1" applyFill="1" applyBorder="1" applyAlignment="1">
      <alignment horizontal="center" vertical="center"/>
    </xf>
    <xf numFmtId="0" fontId="3" fillId="3" borderId="0" xfId="0" applyFont="1" applyFill="1" applyAlignment="1">
      <alignment vertical="center"/>
    </xf>
    <xf numFmtId="0" fontId="3" fillId="3" borderId="0" xfId="0" applyFont="1" applyFill="1"/>
    <xf numFmtId="0" fontId="4" fillId="3" borderId="0" xfId="1" applyFont="1" applyFill="1" applyAlignment="1">
      <alignment horizontal="left" vertical="center" indent="1"/>
    </xf>
    <xf numFmtId="0" fontId="5" fillId="3" borderId="0" xfId="1" applyFont="1" applyFill="1" applyAlignment="1">
      <alignment horizontal="left" vertical="center" indent="1"/>
    </xf>
    <xf numFmtId="0" fontId="1" fillId="3" borderId="0" xfId="0" applyFont="1" applyFill="1" applyAlignment="1">
      <alignment horizontal="left" vertical="center" indent="1"/>
    </xf>
    <xf numFmtId="0" fontId="6" fillId="3" borderId="0" xfId="0" applyFont="1" applyFill="1"/>
    <xf numFmtId="0" fontId="7" fillId="3" borderId="0" xfId="0" applyFont="1" applyFill="1" applyAlignment="1">
      <alignment horizontal="center" vertical="center"/>
    </xf>
    <xf numFmtId="0" fontId="9" fillId="3" borderId="38" xfId="0" applyFont="1" applyFill="1" applyBorder="1" applyAlignment="1">
      <alignment horizontal="left" vertical="center"/>
    </xf>
    <xf numFmtId="3" fontId="8" fillId="3" borderId="25" xfId="0" applyNumberFormat="1" applyFont="1" applyFill="1" applyBorder="1" applyAlignment="1">
      <alignment horizontal="center" vertical="center"/>
    </xf>
    <xf numFmtId="0" fontId="9" fillId="3" borderId="6" xfId="0" applyFont="1" applyFill="1" applyBorder="1" applyAlignment="1">
      <alignment horizontal="left" vertical="center"/>
    </xf>
    <xf numFmtId="3" fontId="8" fillId="3" borderId="3" xfId="0" applyNumberFormat="1" applyFont="1" applyFill="1" applyBorder="1" applyAlignment="1">
      <alignment horizontal="center" vertical="center"/>
    </xf>
    <xf numFmtId="0" fontId="9" fillId="3" borderId="20" xfId="0" applyFont="1" applyFill="1" applyBorder="1" applyAlignment="1">
      <alignment horizontal="left" vertical="center"/>
    </xf>
    <xf numFmtId="3" fontId="8" fillId="3" borderId="26" xfId="0" applyNumberFormat="1" applyFont="1" applyFill="1" applyBorder="1" applyAlignment="1">
      <alignment horizontal="center" vertical="center"/>
    </xf>
    <xf numFmtId="3" fontId="3" fillId="3" borderId="0" xfId="0" applyNumberFormat="1" applyFont="1" applyFill="1"/>
    <xf numFmtId="0" fontId="8" fillId="3" borderId="0" xfId="0" applyFont="1" applyFill="1"/>
    <xf numFmtId="0" fontId="9" fillId="3" borderId="0" xfId="0" applyFont="1" applyFill="1"/>
    <xf numFmtId="167" fontId="3" fillId="3" borderId="0" xfId="0" applyNumberFormat="1" applyFont="1" applyFill="1"/>
    <xf numFmtId="166" fontId="3" fillId="3" borderId="39" xfId="0" applyNumberFormat="1" applyFont="1" applyFill="1" applyBorder="1" applyAlignment="1">
      <alignment horizontal="center" vertical="center"/>
    </xf>
    <xf numFmtId="166" fontId="3" fillId="3" borderId="42" xfId="0" applyNumberFormat="1" applyFont="1" applyFill="1" applyBorder="1" applyAlignment="1">
      <alignment horizontal="center" vertical="center"/>
    </xf>
    <xf numFmtId="166" fontId="3" fillId="3" borderId="12" xfId="0" applyNumberFormat="1" applyFont="1" applyFill="1" applyBorder="1" applyAlignment="1">
      <alignment horizontal="center" vertical="center"/>
    </xf>
    <xf numFmtId="166" fontId="3" fillId="3" borderId="13" xfId="0" applyNumberFormat="1" applyFont="1" applyFill="1" applyBorder="1" applyAlignment="1">
      <alignment horizontal="center" vertical="center"/>
    </xf>
    <xf numFmtId="166" fontId="3" fillId="3" borderId="14" xfId="0" applyNumberFormat="1" applyFont="1" applyFill="1" applyBorder="1" applyAlignment="1">
      <alignment horizontal="center" vertical="center"/>
    </xf>
    <xf numFmtId="166" fontId="3" fillId="3" borderId="15" xfId="0" applyNumberFormat="1" applyFont="1" applyFill="1" applyBorder="1" applyAlignment="1">
      <alignment horizontal="center" vertical="center"/>
    </xf>
    <xf numFmtId="165" fontId="3" fillId="3" borderId="0" xfId="0" applyNumberFormat="1" applyFont="1" applyFill="1"/>
    <xf numFmtId="168" fontId="3" fillId="3" borderId="0" xfId="0" applyNumberFormat="1" applyFont="1" applyFill="1"/>
    <xf numFmtId="0" fontId="9" fillId="3" borderId="0" xfId="0" applyFont="1" applyFill="1" applyAlignment="1">
      <alignment vertical="center"/>
    </xf>
    <xf numFmtId="0" fontId="7" fillId="3" borderId="0" xfId="0" applyFont="1" applyFill="1"/>
    <xf numFmtId="0" fontId="10" fillId="3" borderId="0" xfId="0" applyFont="1" applyFill="1" applyAlignment="1">
      <alignment vertical="center"/>
    </xf>
    <xf numFmtId="0" fontId="6" fillId="3" borderId="0" xfId="0" applyFont="1" applyFill="1" applyAlignment="1">
      <alignment wrapText="1"/>
    </xf>
    <xf numFmtId="0" fontId="3" fillId="3" borderId="0" xfId="0" applyFont="1" applyFill="1" applyAlignment="1">
      <alignment horizontal="center" vertical="center"/>
    </xf>
    <xf numFmtId="0" fontId="3" fillId="3" borderId="0" xfId="0" applyFont="1" applyFill="1" applyAlignment="1">
      <alignment vertical="center" wrapText="1"/>
    </xf>
    <xf numFmtId="165" fontId="3" fillId="3" borderId="46" xfId="0" applyNumberFormat="1" applyFont="1" applyFill="1" applyBorder="1" applyAlignment="1">
      <alignment horizontal="center" vertical="center"/>
    </xf>
    <xf numFmtId="165" fontId="3" fillId="3" borderId="47" xfId="0" applyNumberFormat="1" applyFont="1" applyFill="1" applyBorder="1" applyAlignment="1">
      <alignment horizontal="center" vertical="center"/>
    </xf>
    <xf numFmtId="165" fontId="3" fillId="3" borderId="21" xfId="0" applyNumberFormat="1" applyFont="1" applyFill="1" applyBorder="1" applyAlignment="1">
      <alignment horizontal="center" vertical="center"/>
    </xf>
    <xf numFmtId="165" fontId="3" fillId="3" borderId="13" xfId="0" applyNumberFormat="1" applyFont="1" applyFill="1" applyBorder="1" applyAlignment="1">
      <alignment horizontal="center" vertical="center"/>
    </xf>
    <xf numFmtId="165" fontId="3" fillId="3" borderId="24" xfId="0" applyNumberFormat="1" applyFont="1" applyFill="1" applyBorder="1" applyAlignment="1">
      <alignment horizontal="center" vertical="center"/>
    </xf>
    <xf numFmtId="165" fontId="3" fillId="3" borderId="15" xfId="0" applyNumberFormat="1" applyFont="1" applyFill="1" applyBorder="1" applyAlignment="1">
      <alignment horizontal="center" vertical="center"/>
    </xf>
    <xf numFmtId="169" fontId="3" fillId="3" borderId="0" xfId="0" applyNumberFormat="1" applyFont="1" applyFill="1"/>
    <xf numFmtId="2" fontId="3" fillId="3" borderId="0" xfId="0" applyNumberFormat="1" applyFont="1" applyFill="1"/>
    <xf numFmtId="165" fontId="8" fillId="3" borderId="45" xfId="0" applyNumberFormat="1" applyFont="1" applyFill="1" applyBorder="1" applyAlignment="1">
      <alignment horizontal="center" vertical="center"/>
    </xf>
    <xf numFmtId="165" fontId="8" fillId="3" borderId="36" xfId="0" applyNumberFormat="1" applyFont="1" applyFill="1" applyBorder="1" applyAlignment="1">
      <alignment horizontal="center" vertical="center"/>
    </xf>
    <xf numFmtId="165" fontId="8" fillId="3" borderId="11" xfId="0" applyNumberFormat="1" applyFont="1" applyFill="1" applyBorder="1" applyAlignment="1">
      <alignment horizontal="center" vertical="center"/>
    </xf>
    <xf numFmtId="3" fontId="8" fillId="6" borderId="16" xfId="0" applyNumberFormat="1" applyFont="1" applyFill="1" applyBorder="1" applyAlignment="1">
      <alignment horizontal="center" vertical="center"/>
    </xf>
    <xf numFmtId="0" fontId="3" fillId="3" borderId="37" xfId="0" applyFont="1" applyFill="1" applyBorder="1" applyAlignment="1">
      <alignment horizontal="left" vertical="center"/>
    </xf>
    <xf numFmtId="0" fontId="3" fillId="3" borderId="3" xfId="0" applyFont="1" applyFill="1" applyBorder="1" applyAlignment="1">
      <alignment horizontal="left" vertical="center"/>
    </xf>
    <xf numFmtId="0" fontId="3" fillId="3" borderId="26" xfId="0" applyFont="1" applyFill="1" applyBorder="1" applyAlignment="1">
      <alignment horizontal="left" vertical="center"/>
    </xf>
    <xf numFmtId="166" fontId="3" fillId="3" borderId="40" xfId="0" applyNumberFormat="1" applyFont="1" applyFill="1" applyBorder="1" applyAlignment="1">
      <alignment horizontal="center" vertical="center"/>
    </xf>
    <xf numFmtId="166" fontId="3" fillId="3" borderId="21" xfId="0" applyNumberFormat="1" applyFont="1" applyFill="1" applyBorder="1" applyAlignment="1">
      <alignment horizontal="center" vertical="center"/>
    </xf>
    <xf numFmtId="166" fontId="3" fillId="3" borderId="24" xfId="0" applyNumberFormat="1" applyFont="1" applyFill="1" applyBorder="1" applyAlignment="1">
      <alignment horizontal="center" vertical="center"/>
    </xf>
    <xf numFmtId="166" fontId="8" fillId="6" borderId="16" xfId="0" applyNumberFormat="1" applyFont="1" applyFill="1" applyBorder="1" applyAlignment="1">
      <alignment horizontal="center" vertical="center"/>
    </xf>
    <xf numFmtId="0" fontId="3" fillId="3" borderId="4" xfId="0" applyFont="1" applyFill="1" applyBorder="1" applyAlignment="1">
      <alignment horizontal="left" vertical="center"/>
    </xf>
    <xf numFmtId="0" fontId="6" fillId="3" borderId="37" xfId="0" applyFont="1" applyFill="1" applyBorder="1" applyAlignment="1">
      <alignment horizontal="left"/>
    </xf>
    <xf numFmtId="0" fontId="6" fillId="3" borderId="3" xfId="0" applyFont="1" applyFill="1" applyBorder="1" applyAlignment="1">
      <alignment horizontal="left"/>
    </xf>
    <xf numFmtId="0" fontId="6" fillId="3" borderId="26" xfId="0" applyFont="1" applyFill="1" applyBorder="1" applyAlignment="1">
      <alignment horizontal="left"/>
    </xf>
    <xf numFmtId="0" fontId="8" fillId="5" borderId="34" xfId="0" applyFont="1" applyFill="1" applyBorder="1" applyAlignment="1">
      <alignment horizontal="center" vertical="center" wrapText="1"/>
    </xf>
    <xf numFmtId="166" fontId="3" fillId="3" borderId="46"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6" xfId="0" applyFont="1" applyFill="1" applyBorder="1" applyAlignment="1">
      <alignment horizontal="center" vertical="center"/>
    </xf>
    <xf numFmtId="3" fontId="6" fillId="3" borderId="19" xfId="0" applyNumberFormat="1" applyFont="1" applyFill="1" applyBorder="1" applyAlignment="1">
      <alignment horizontal="center" vertical="center"/>
    </xf>
    <xf numFmtId="3" fontId="6" fillId="3" borderId="2" xfId="0" applyNumberFormat="1" applyFont="1" applyFill="1" applyBorder="1" applyAlignment="1">
      <alignment horizontal="center" vertical="center"/>
    </xf>
    <xf numFmtId="3" fontId="6" fillId="3" borderId="17" xfId="0" applyNumberFormat="1" applyFont="1" applyFill="1" applyBorder="1" applyAlignment="1">
      <alignment horizontal="center" vertical="center"/>
    </xf>
    <xf numFmtId="0" fontId="6" fillId="3" borderId="25" xfId="0" applyFont="1" applyFill="1" applyBorder="1" applyAlignment="1">
      <alignment horizontal="left" vertical="center"/>
    </xf>
    <xf numFmtId="0" fontId="6" fillId="3" borderId="3" xfId="0" applyFont="1" applyFill="1" applyBorder="1" applyAlignment="1">
      <alignment horizontal="left" vertical="center"/>
    </xf>
    <xf numFmtId="0" fontId="6" fillId="3" borderId="26" xfId="0" applyFont="1" applyFill="1" applyBorder="1" applyAlignment="1">
      <alignment horizontal="left" vertical="center"/>
    </xf>
    <xf numFmtId="0" fontId="8" fillId="5" borderId="9" xfId="0" applyFont="1" applyFill="1" applyBorder="1" applyAlignment="1">
      <alignment horizontal="center" vertical="center" wrapText="1"/>
    </xf>
    <xf numFmtId="166" fontId="3" fillId="3" borderId="0" xfId="0" applyNumberFormat="1" applyFont="1" applyFill="1"/>
    <xf numFmtId="0" fontId="19" fillId="3" borderId="0" xfId="0" applyFont="1" applyFill="1"/>
    <xf numFmtId="3" fontId="3" fillId="3" borderId="3"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164" fontId="3" fillId="3" borderId="42"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164" fontId="3" fillId="3" borderId="23" xfId="0" applyNumberFormat="1" applyFont="1" applyFill="1" applyBorder="1" applyAlignment="1">
      <alignment horizontal="center" vertical="center"/>
    </xf>
    <xf numFmtId="0" fontId="3" fillId="3" borderId="0" xfId="0" applyFont="1" applyFill="1" applyAlignment="1">
      <alignment horizontal="center"/>
    </xf>
    <xf numFmtId="0" fontId="8" fillId="3" borderId="0" xfId="0" applyFont="1" applyFill="1" applyAlignment="1">
      <alignment vertical="center"/>
    </xf>
    <xf numFmtId="0" fontId="6" fillId="3" borderId="0" xfId="0" applyFont="1" applyFill="1" applyAlignment="1">
      <alignment vertical="center" wrapText="1"/>
    </xf>
    <xf numFmtId="170" fontId="8" fillId="6" borderId="35" xfId="0" applyNumberFormat="1" applyFont="1" applyFill="1" applyBorder="1" applyAlignment="1">
      <alignment horizontal="center"/>
    </xf>
    <xf numFmtId="0" fontId="7" fillId="4" borderId="47"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5" xfId="0" applyFont="1" applyFill="1" applyBorder="1" applyAlignment="1">
      <alignment horizontal="center" vertical="center"/>
    </xf>
    <xf numFmtId="166" fontId="6" fillId="0" borderId="39" xfId="0" applyNumberFormat="1" applyFont="1" applyFill="1" applyBorder="1" applyAlignment="1">
      <alignment horizontal="center" vertical="center"/>
    </xf>
    <xf numFmtId="166" fontId="6" fillId="0" borderId="12" xfId="0" applyNumberFormat="1" applyFont="1" applyFill="1" applyBorder="1" applyAlignment="1">
      <alignment horizontal="center" vertical="center"/>
    </xf>
    <xf numFmtId="166" fontId="6" fillId="0" borderId="14" xfId="0" applyNumberFormat="1" applyFont="1" applyFill="1" applyBorder="1" applyAlignment="1">
      <alignment horizontal="center" vertical="center"/>
    </xf>
    <xf numFmtId="165" fontId="7" fillId="6" borderId="36" xfId="0" applyNumberFormat="1" applyFont="1" applyFill="1" applyBorder="1" applyAlignment="1">
      <alignment horizontal="center"/>
    </xf>
    <xf numFmtId="2" fontId="7" fillId="6" borderId="11" xfId="0" applyNumberFormat="1" applyFont="1" applyFill="1" applyBorder="1" applyAlignment="1">
      <alignment horizontal="center"/>
    </xf>
    <xf numFmtId="3" fontId="7" fillId="3" borderId="3" xfId="0" applyNumberFormat="1" applyFont="1" applyFill="1" applyBorder="1" applyAlignment="1">
      <alignment horizontal="center" vertical="center"/>
    </xf>
    <xf numFmtId="0" fontId="4" fillId="3" borderId="0" xfId="1" applyFont="1" applyFill="1" applyAlignment="1">
      <alignment horizontal="left" vertical="center"/>
    </xf>
    <xf numFmtId="0" fontId="4" fillId="3" borderId="0" xfId="1" applyFont="1" applyFill="1" applyAlignment="1">
      <alignment vertical="center"/>
    </xf>
    <xf numFmtId="0" fontId="6" fillId="3" borderId="0" xfId="0" applyFont="1" applyFill="1" applyAlignment="1">
      <alignment horizontal="left" vertical="center"/>
    </xf>
    <xf numFmtId="0" fontId="14" fillId="3" borderId="0" xfId="1" applyFont="1" applyFill="1" applyAlignment="1">
      <alignment vertical="center"/>
    </xf>
    <xf numFmtId="166" fontId="8" fillId="6" borderId="48" xfId="0" applyNumberFormat="1" applyFont="1" applyFill="1" applyBorder="1" applyAlignment="1">
      <alignment horizontal="center" vertical="center"/>
    </xf>
    <xf numFmtId="166" fontId="8" fillId="6" borderId="32" xfId="0" applyNumberFormat="1" applyFont="1" applyFill="1" applyBorder="1" applyAlignment="1">
      <alignment horizontal="center" vertical="center"/>
    </xf>
    <xf numFmtId="166" fontId="8" fillId="6" borderId="8" xfId="0" applyNumberFormat="1" applyFont="1" applyFill="1" applyBorder="1" applyAlignment="1">
      <alignment horizontal="center" vertical="center"/>
    </xf>
    <xf numFmtId="3" fontId="8" fillId="6" borderId="8" xfId="0" applyNumberFormat="1" applyFont="1" applyFill="1" applyBorder="1" applyAlignment="1">
      <alignment horizontal="center" vertical="center"/>
    </xf>
    <xf numFmtId="3" fontId="8" fillId="6" borderId="1" xfId="0" applyNumberFormat="1" applyFont="1" applyFill="1" applyBorder="1" applyAlignment="1">
      <alignment horizontal="center" vertical="center"/>
    </xf>
    <xf numFmtId="0" fontId="8" fillId="5" borderId="8" xfId="0" applyFont="1" applyFill="1" applyBorder="1" applyAlignment="1">
      <alignment horizontal="center" vertical="center"/>
    </xf>
    <xf numFmtId="0" fontId="4" fillId="5" borderId="49" xfId="0" applyFont="1" applyFill="1" applyBorder="1" applyAlignment="1">
      <alignment horizontal="center" vertical="center"/>
    </xf>
    <xf numFmtId="0" fontId="4" fillId="5" borderId="38" xfId="0" applyFont="1" applyFill="1" applyBorder="1" applyAlignment="1">
      <alignment horizontal="center" vertical="center"/>
    </xf>
    <xf numFmtId="0" fontId="4" fillId="6" borderId="50" xfId="0" applyFont="1" applyFill="1" applyBorder="1" applyAlignment="1">
      <alignment horizontal="center" vertical="center"/>
    </xf>
    <xf numFmtId="165" fontId="7" fillId="6" borderId="32" xfId="0" applyNumberFormat="1" applyFont="1" applyFill="1" applyBorder="1" applyAlignment="1">
      <alignment horizontal="center"/>
    </xf>
    <xf numFmtId="0" fontId="8" fillId="5" borderId="8" xfId="0" applyFont="1" applyFill="1" applyBorder="1" applyAlignment="1">
      <alignment horizontal="center" vertical="center" wrapText="1"/>
    </xf>
    <xf numFmtId="0" fontId="16" fillId="3" borderId="0" xfId="0" applyFont="1" applyFill="1" applyAlignment="1">
      <alignment horizontal="center" vertical="center"/>
    </xf>
    <xf numFmtId="3" fontId="6" fillId="3" borderId="38" xfId="0" applyNumberFormat="1" applyFont="1" applyFill="1" applyBorder="1" applyAlignment="1" applyProtection="1">
      <alignment horizontal="center" vertical="center"/>
    </xf>
    <xf numFmtId="3" fontId="6" fillId="3" borderId="39" xfId="0" applyNumberFormat="1" applyFont="1" applyFill="1" applyBorder="1" applyAlignment="1" applyProtection="1">
      <alignment horizontal="center" vertical="center"/>
    </xf>
    <xf numFmtId="3" fontId="6" fillId="3" borderId="40" xfId="0" applyNumberFormat="1" applyFont="1" applyFill="1" applyBorder="1" applyAlignment="1" applyProtection="1">
      <alignment horizontal="center" vertical="center"/>
    </xf>
    <xf numFmtId="3" fontId="6" fillId="3" borderId="19" xfId="0" applyNumberFormat="1" applyFont="1" applyFill="1" applyBorder="1" applyAlignment="1" applyProtection="1">
      <alignment horizontal="center" vertical="center"/>
    </xf>
    <xf numFmtId="3" fontId="6" fillId="3" borderId="6" xfId="0" applyNumberFormat="1" applyFont="1" applyFill="1" applyBorder="1" applyAlignment="1" applyProtection="1">
      <alignment horizontal="center" vertical="center"/>
    </xf>
    <xf numFmtId="3" fontId="6" fillId="3" borderId="12" xfId="0" applyNumberFormat="1" applyFont="1" applyFill="1" applyBorder="1" applyAlignment="1" applyProtection="1">
      <alignment horizontal="center" vertical="center"/>
    </xf>
    <xf numFmtId="3" fontId="6" fillId="3" borderId="21" xfId="0" applyNumberFormat="1" applyFont="1" applyFill="1" applyBorder="1" applyAlignment="1" applyProtection="1">
      <alignment horizontal="center" vertical="center"/>
    </xf>
    <xf numFmtId="3" fontId="6" fillId="3" borderId="2" xfId="0" applyNumberFormat="1" applyFont="1" applyFill="1" applyBorder="1" applyAlignment="1" applyProtection="1">
      <alignment horizontal="center" vertical="center"/>
    </xf>
    <xf numFmtId="3" fontId="6" fillId="3" borderId="7" xfId="0" applyNumberFormat="1" applyFont="1" applyFill="1" applyBorder="1" applyAlignment="1" applyProtection="1">
      <alignment horizontal="center" vertical="center"/>
    </xf>
    <xf numFmtId="3" fontId="6" fillId="3" borderId="14" xfId="0" applyNumberFormat="1" applyFont="1" applyFill="1" applyBorder="1" applyAlignment="1" applyProtection="1">
      <alignment horizontal="center" vertical="center"/>
    </xf>
    <xf numFmtId="3" fontId="6" fillId="3" borderId="24" xfId="0" applyNumberFormat="1" applyFont="1" applyFill="1" applyBorder="1" applyAlignment="1" applyProtection="1">
      <alignment horizontal="center" vertical="center"/>
    </xf>
    <xf numFmtId="3" fontId="6" fillId="3" borderId="17" xfId="0" applyNumberFormat="1" applyFont="1" applyFill="1" applyBorder="1" applyAlignment="1" applyProtection="1">
      <alignment horizontal="center" vertical="center"/>
    </xf>
    <xf numFmtId="166" fontId="3" fillId="3" borderId="37" xfId="0" applyNumberFormat="1" applyFont="1" applyFill="1" applyBorder="1" applyAlignment="1">
      <alignment horizontal="center" vertical="center"/>
    </xf>
    <xf numFmtId="0" fontId="20" fillId="3" borderId="0" xfId="0" applyFont="1" applyFill="1" applyAlignment="1">
      <alignment horizontal="center" vertical="center" wrapText="1"/>
    </xf>
    <xf numFmtId="0" fontId="21" fillId="3" borderId="0" xfId="0" applyFont="1" applyFill="1" applyAlignment="1">
      <alignment horizontal="center" vertical="center" wrapText="1"/>
    </xf>
    <xf numFmtId="0" fontId="0" fillId="3" borderId="0" xfId="0" applyFont="1" applyFill="1" applyAlignment="1">
      <alignment horizontal="center" vertical="center" wrapText="1"/>
    </xf>
    <xf numFmtId="0" fontId="8" fillId="5" borderId="22"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43" xfId="0" applyFont="1" applyFill="1" applyBorder="1" applyAlignment="1">
      <alignment horizontal="center" vertical="center"/>
    </xf>
    <xf numFmtId="0" fontId="8" fillId="5" borderId="44"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164" fontId="8" fillId="6" borderId="22" xfId="0" applyNumberFormat="1" applyFont="1" applyFill="1" applyBorder="1" applyAlignment="1">
      <alignment horizontal="center" vertical="center"/>
    </xf>
    <xf numFmtId="164" fontId="8" fillId="6" borderId="23" xfId="0" applyNumberFormat="1" applyFont="1" applyFill="1" applyBorder="1" applyAlignment="1">
      <alignment horizontal="center" vertical="center"/>
    </xf>
    <xf numFmtId="0" fontId="9" fillId="3" borderId="0" xfId="0" applyFont="1" applyFill="1" applyAlignment="1">
      <alignment vertical="center" wrapText="1"/>
    </xf>
    <xf numFmtId="0" fontId="0" fillId="3" borderId="0" xfId="0" applyFill="1" applyAlignment="1">
      <alignment vertical="center" wrapText="1"/>
    </xf>
    <xf numFmtId="0" fontId="15" fillId="3" borderId="0" xfId="0" applyFont="1" applyFill="1" applyBorder="1" applyAlignment="1">
      <alignment horizontal="center" vertical="center"/>
    </xf>
    <xf numFmtId="0" fontId="16" fillId="3" borderId="0" xfId="0" applyFont="1" applyFill="1" applyAlignment="1">
      <alignment horizontal="center" vertical="center"/>
    </xf>
    <xf numFmtId="0" fontId="12" fillId="5" borderId="28"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3" fillId="3" borderId="10" xfId="0" applyFont="1" applyFill="1" applyBorder="1" applyAlignment="1">
      <alignment horizontal="center"/>
    </xf>
    <xf numFmtId="0" fontId="0" fillId="3" borderId="10" xfId="0" applyFill="1" applyBorder="1" applyAlignment="1">
      <alignment horizontal="center"/>
    </xf>
    <xf numFmtId="0" fontId="12" fillId="5" borderId="23" xfId="0" applyFont="1" applyFill="1" applyBorder="1" applyAlignment="1">
      <alignment horizontal="center" vertical="center"/>
    </xf>
    <xf numFmtId="0" fontId="10" fillId="3" borderId="0" xfId="0" applyFont="1" applyFill="1" applyAlignment="1">
      <alignment vertical="center" wrapText="1"/>
    </xf>
    <xf numFmtId="0" fontId="11" fillId="3" borderId="0" xfId="0" applyFont="1" applyFill="1" applyAlignment="1">
      <alignment vertical="center" wrapText="1"/>
    </xf>
  </cellXfs>
  <cellStyles count="5">
    <cellStyle name="Accent1" xfId="1" builtinId="29"/>
    <cellStyle name="Normal" xfId="0" builtinId="0"/>
    <cellStyle name="Normal 11" xfId="4"/>
    <cellStyle name="Normal 2" xfId="2"/>
    <cellStyle name="Percent 2" xfId="3"/>
  </cellStyles>
  <dxfs count="0"/>
  <tableStyles count="0" defaultTableStyle="TableStyleMedium2" defaultPivotStyle="PivotStyleLight16"/>
  <colors>
    <mruColors>
      <color rgb="FF0000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98949393073879E-2"/>
          <c:y val="4.2252968378952628E-2"/>
          <c:w val="0.8270154120008355"/>
          <c:h val="0.80100862392200978"/>
        </c:manualLayout>
      </c:layout>
      <c:barChart>
        <c:barDir val="col"/>
        <c:grouping val="clustered"/>
        <c:varyColors val="0"/>
        <c:ser>
          <c:idx val="0"/>
          <c:order val="0"/>
          <c:tx>
            <c:strRef>
              <c:f>'sezonski faktori'!$C$175</c:f>
              <c:strCache>
                <c:ptCount val="1"/>
                <c:pt idx="0">
                  <c:v>Predviđeni mjesečni protoci plina </c:v>
                </c:pt>
              </c:strCache>
            </c:strRef>
          </c:tx>
          <c:spPr>
            <a:solidFill>
              <a:schemeClr val="accent1">
                <a:lumMod val="20000"/>
                <a:lumOff val="80000"/>
              </a:schemeClr>
            </a:solidFill>
            <a:ln>
              <a:solidFill>
                <a:schemeClr val="accent1"/>
              </a:solidFill>
            </a:ln>
            <a:effectLst/>
          </c:spPr>
          <c:invertIfNegative val="0"/>
          <c:dPt>
            <c:idx val="1"/>
            <c:invertIfNegative val="0"/>
            <c:bubble3D val="0"/>
            <c:spPr>
              <a:solidFill>
                <a:schemeClr val="accent1">
                  <a:lumMod val="20000"/>
                  <a:lumOff val="80000"/>
                </a:schemeClr>
              </a:solidFill>
              <a:ln>
                <a:solidFill>
                  <a:schemeClr val="accent1"/>
                </a:solidFill>
              </a:ln>
              <a:effectLst/>
            </c:spPr>
          </c:dPt>
          <c:cat>
            <c:numRef>
              <c:f>'sezonski faktori'!$H$176:$H$187</c:f>
              <c:numCache>
                <c:formatCode>General</c:formatCode>
                <c:ptCount val="12"/>
              </c:numCache>
            </c:numRef>
          </c:cat>
          <c:val>
            <c:numRef>
              <c:f>'sezonski faktori'!$C$176:$C$187</c:f>
              <c:numCache>
                <c:formatCode>#,##0</c:formatCode>
                <c:ptCount val="12"/>
                <c:pt idx="0">
                  <c:v>4662.3488825944478</c:v>
                </c:pt>
                <c:pt idx="1">
                  <c:v>3940.1979856415496</c:v>
                </c:pt>
                <c:pt idx="2">
                  <c:v>3426.1287598320191</c:v>
                </c:pt>
                <c:pt idx="3">
                  <c:v>2564.0578273925344</c:v>
                </c:pt>
                <c:pt idx="4">
                  <c:v>2111.6517672387749</c:v>
                </c:pt>
                <c:pt idx="5">
                  <c:v>1788.6200739525191</c:v>
                </c:pt>
                <c:pt idx="6">
                  <c:v>1823.0407309328223</c:v>
                </c:pt>
                <c:pt idx="7">
                  <c:v>2016.1998220037015</c:v>
                </c:pt>
                <c:pt idx="8">
                  <c:v>2198.5886124630492</c:v>
                </c:pt>
                <c:pt idx="9">
                  <c:v>3404.8769668805653</c:v>
                </c:pt>
                <c:pt idx="10">
                  <c:v>3958.0995241148544</c:v>
                </c:pt>
                <c:pt idx="11">
                  <c:v>4623.9329430097587</c:v>
                </c:pt>
              </c:numCache>
            </c:numRef>
          </c:val>
        </c:ser>
        <c:dLbls>
          <c:showLegendKey val="0"/>
          <c:showVal val="0"/>
          <c:showCatName val="0"/>
          <c:showSerName val="0"/>
          <c:showPercent val="0"/>
          <c:showBubbleSize val="0"/>
        </c:dLbls>
        <c:gapWidth val="219"/>
        <c:axId val="370634696"/>
        <c:axId val="370633520"/>
      </c:barChart>
      <c:lineChart>
        <c:grouping val="standard"/>
        <c:varyColors val="0"/>
        <c:ser>
          <c:idx val="1"/>
          <c:order val="1"/>
          <c:tx>
            <c:strRef>
              <c:f>'sezonski faktori'!$D$175</c:f>
              <c:strCache>
                <c:ptCount val="1"/>
                <c:pt idx="0">
                  <c:v>Kvartalni</c:v>
                </c:pt>
              </c:strCache>
            </c:strRef>
          </c:tx>
          <c:spPr>
            <a:ln w="28575" cap="rnd">
              <a:solidFill>
                <a:schemeClr val="accent1"/>
              </a:solidFill>
              <a:prstDash val="solid"/>
              <a:round/>
            </a:ln>
            <a:effectLst/>
          </c:spPr>
          <c:marker>
            <c:symbol val="none"/>
          </c:marker>
          <c:cat>
            <c:strRef>
              <c:f>'sezonski faktori'!$B$176:$B$187</c:f>
              <c:strCache>
                <c:ptCount val="12"/>
                <c:pt idx="0">
                  <c:v>Siječanj</c:v>
                </c:pt>
                <c:pt idx="1">
                  <c:v>Veljača</c:v>
                </c:pt>
                <c:pt idx="2">
                  <c:v>Ožujak</c:v>
                </c:pt>
                <c:pt idx="3">
                  <c:v>Travanj</c:v>
                </c:pt>
                <c:pt idx="4">
                  <c:v>Svibanj</c:v>
                </c:pt>
                <c:pt idx="5">
                  <c:v>Lipanj</c:v>
                </c:pt>
                <c:pt idx="6">
                  <c:v>Srpanj</c:v>
                </c:pt>
                <c:pt idx="7">
                  <c:v>Kolovoz</c:v>
                </c:pt>
                <c:pt idx="8">
                  <c:v>Rujan</c:v>
                </c:pt>
                <c:pt idx="9">
                  <c:v>Listopad</c:v>
                </c:pt>
                <c:pt idx="10">
                  <c:v>Studeni</c:v>
                </c:pt>
                <c:pt idx="11">
                  <c:v>Prosinac</c:v>
                </c:pt>
              </c:strCache>
            </c:strRef>
          </c:cat>
          <c:val>
            <c:numRef>
              <c:f>'sezonski faktori'!$D$176:$D$187</c:f>
              <c:numCache>
                <c:formatCode>#,##0.000</c:formatCode>
                <c:ptCount val="12"/>
                <c:pt idx="0">
                  <c:v>1.65</c:v>
                </c:pt>
                <c:pt idx="1">
                  <c:v>1.65</c:v>
                </c:pt>
                <c:pt idx="2">
                  <c:v>1.65</c:v>
                </c:pt>
                <c:pt idx="3">
                  <c:v>0.78500000000000003</c:v>
                </c:pt>
                <c:pt idx="4">
                  <c:v>0.78500000000000003</c:v>
                </c:pt>
                <c:pt idx="5">
                  <c:v>0.78500000000000003</c:v>
                </c:pt>
                <c:pt idx="6">
                  <c:v>0.70499999999999996</c:v>
                </c:pt>
                <c:pt idx="7">
                  <c:v>0.70499999999999996</c:v>
                </c:pt>
                <c:pt idx="8">
                  <c:v>0.70499999999999996</c:v>
                </c:pt>
                <c:pt idx="9">
                  <c:v>1.55</c:v>
                </c:pt>
                <c:pt idx="10">
                  <c:v>1.55</c:v>
                </c:pt>
                <c:pt idx="11">
                  <c:v>1.55</c:v>
                </c:pt>
              </c:numCache>
            </c:numRef>
          </c:val>
          <c:smooth val="0"/>
        </c:ser>
        <c:ser>
          <c:idx val="2"/>
          <c:order val="2"/>
          <c:tx>
            <c:strRef>
              <c:f>'sezonski faktori'!$E$175</c:f>
              <c:strCache>
                <c:ptCount val="1"/>
                <c:pt idx="0">
                  <c:v>Mjesečni</c:v>
                </c:pt>
              </c:strCache>
            </c:strRef>
          </c:tx>
          <c:spPr>
            <a:ln w="28575" cap="rnd">
              <a:solidFill>
                <a:schemeClr val="accent2"/>
              </a:solidFill>
              <a:prstDash val="solid"/>
              <a:round/>
            </a:ln>
            <a:effectLst/>
          </c:spPr>
          <c:marker>
            <c:symbol val="none"/>
          </c:marker>
          <c:cat>
            <c:strRef>
              <c:f>'sezonski faktori'!$B$176:$B$187</c:f>
              <c:strCache>
                <c:ptCount val="12"/>
                <c:pt idx="0">
                  <c:v>Siječanj</c:v>
                </c:pt>
                <c:pt idx="1">
                  <c:v>Veljača</c:v>
                </c:pt>
                <c:pt idx="2">
                  <c:v>Ožujak</c:v>
                </c:pt>
                <c:pt idx="3">
                  <c:v>Travanj</c:v>
                </c:pt>
                <c:pt idx="4">
                  <c:v>Svibanj</c:v>
                </c:pt>
                <c:pt idx="5">
                  <c:v>Lipanj</c:v>
                </c:pt>
                <c:pt idx="6">
                  <c:v>Srpanj</c:v>
                </c:pt>
                <c:pt idx="7">
                  <c:v>Kolovoz</c:v>
                </c:pt>
                <c:pt idx="8">
                  <c:v>Rujan</c:v>
                </c:pt>
                <c:pt idx="9">
                  <c:v>Listopad</c:v>
                </c:pt>
                <c:pt idx="10">
                  <c:v>Studeni</c:v>
                </c:pt>
                <c:pt idx="11">
                  <c:v>Prosinac</c:v>
                </c:pt>
              </c:strCache>
            </c:strRef>
          </c:cat>
          <c:val>
            <c:numRef>
              <c:f>'sezonski faktori'!$E$176:$E$187</c:f>
              <c:numCache>
                <c:formatCode>#,##0.000</c:formatCode>
                <c:ptCount val="12"/>
                <c:pt idx="0">
                  <c:v>2.2639999999999998</c:v>
                </c:pt>
                <c:pt idx="1">
                  <c:v>1.819</c:v>
                </c:pt>
                <c:pt idx="2">
                  <c:v>1.5169999999999999</c:v>
                </c:pt>
                <c:pt idx="3">
                  <c:v>1.04</c:v>
                </c:pt>
                <c:pt idx="4">
                  <c:v>0.80800000000000005</c:v>
                </c:pt>
                <c:pt idx="5">
                  <c:v>0.65100000000000002</c:v>
                </c:pt>
                <c:pt idx="6">
                  <c:v>0.66800000000000004</c:v>
                </c:pt>
                <c:pt idx="7">
                  <c:v>0.76100000000000001</c:v>
                </c:pt>
                <c:pt idx="8">
                  <c:v>0.85199999999999998</c:v>
                </c:pt>
                <c:pt idx="9">
                  <c:v>1.504</c:v>
                </c:pt>
                <c:pt idx="10">
                  <c:v>1.83</c:v>
                </c:pt>
                <c:pt idx="11">
                  <c:v>2.2389999999999999</c:v>
                </c:pt>
              </c:numCache>
            </c:numRef>
          </c:val>
          <c:smooth val="0"/>
        </c:ser>
        <c:ser>
          <c:idx val="3"/>
          <c:order val="3"/>
          <c:tx>
            <c:strRef>
              <c:f>'sezonski faktori'!$F$175</c:f>
              <c:strCache>
                <c:ptCount val="1"/>
                <c:pt idx="0">
                  <c:v>Dnevni</c:v>
                </c:pt>
              </c:strCache>
            </c:strRef>
          </c:tx>
          <c:spPr>
            <a:ln w="28575" cap="rnd">
              <a:solidFill>
                <a:schemeClr val="accent4"/>
              </a:solidFill>
              <a:prstDash val="solid"/>
              <a:round/>
            </a:ln>
            <a:effectLst/>
          </c:spPr>
          <c:marker>
            <c:symbol val="none"/>
          </c:marker>
          <c:cat>
            <c:strRef>
              <c:f>'sezonski faktori'!$B$176:$B$187</c:f>
              <c:strCache>
                <c:ptCount val="12"/>
                <c:pt idx="0">
                  <c:v>Siječanj</c:v>
                </c:pt>
                <c:pt idx="1">
                  <c:v>Veljača</c:v>
                </c:pt>
                <c:pt idx="2">
                  <c:v>Ožujak</c:v>
                </c:pt>
                <c:pt idx="3">
                  <c:v>Travanj</c:v>
                </c:pt>
                <c:pt idx="4">
                  <c:v>Svibanj</c:v>
                </c:pt>
                <c:pt idx="5">
                  <c:v>Lipanj</c:v>
                </c:pt>
                <c:pt idx="6">
                  <c:v>Srpanj</c:v>
                </c:pt>
                <c:pt idx="7">
                  <c:v>Kolovoz</c:v>
                </c:pt>
                <c:pt idx="8">
                  <c:v>Rujan</c:v>
                </c:pt>
                <c:pt idx="9">
                  <c:v>Listopad</c:v>
                </c:pt>
                <c:pt idx="10">
                  <c:v>Studeni</c:v>
                </c:pt>
                <c:pt idx="11">
                  <c:v>Prosinac</c:v>
                </c:pt>
              </c:strCache>
            </c:strRef>
          </c:cat>
          <c:val>
            <c:numRef>
              <c:f>'sezonski faktori'!$F$176:$F$187</c:f>
              <c:numCache>
                <c:formatCode>#,##0.000</c:formatCode>
                <c:ptCount val="12"/>
                <c:pt idx="0">
                  <c:v>4.3529999999999998</c:v>
                </c:pt>
                <c:pt idx="1">
                  <c:v>3.4980000000000002</c:v>
                </c:pt>
                <c:pt idx="2">
                  <c:v>2.9169999999999998</c:v>
                </c:pt>
                <c:pt idx="3">
                  <c:v>2.0009999999999999</c:v>
                </c:pt>
                <c:pt idx="4">
                  <c:v>1.5549999999999999</c:v>
                </c:pt>
                <c:pt idx="5">
                  <c:v>1.2529999999999999</c:v>
                </c:pt>
                <c:pt idx="6">
                  <c:v>1.284</c:v>
                </c:pt>
                <c:pt idx="7">
                  <c:v>1.464</c:v>
                </c:pt>
                <c:pt idx="8">
                  <c:v>1.6379999999999999</c:v>
                </c:pt>
                <c:pt idx="9">
                  <c:v>2.8929999999999998</c:v>
                </c:pt>
                <c:pt idx="10">
                  <c:v>3.5179999999999998</c:v>
                </c:pt>
                <c:pt idx="11">
                  <c:v>4.3070000000000004</c:v>
                </c:pt>
              </c:numCache>
            </c:numRef>
          </c:val>
          <c:smooth val="0"/>
        </c:ser>
        <c:ser>
          <c:idx val="4"/>
          <c:order val="4"/>
          <c:tx>
            <c:strRef>
              <c:f>'sezonski faktori'!$G$175</c:f>
              <c:strCache>
                <c:ptCount val="1"/>
                <c:pt idx="0">
                  <c:v>Unutardnevni</c:v>
                </c:pt>
              </c:strCache>
            </c:strRef>
          </c:tx>
          <c:spPr>
            <a:ln w="28575" cap="rnd">
              <a:solidFill>
                <a:schemeClr val="accent4">
                  <a:lumMod val="60000"/>
                  <a:lumOff val="40000"/>
                </a:schemeClr>
              </a:solidFill>
              <a:round/>
            </a:ln>
            <a:effectLst/>
          </c:spPr>
          <c:marker>
            <c:symbol val="none"/>
          </c:marker>
          <c:cat>
            <c:strRef>
              <c:f>'sezonski faktori'!$B$176:$B$187</c:f>
              <c:strCache>
                <c:ptCount val="12"/>
                <c:pt idx="0">
                  <c:v>Siječanj</c:v>
                </c:pt>
                <c:pt idx="1">
                  <c:v>Veljača</c:v>
                </c:pt>
                <c:pt idx="2">
                  <c:v>Ožujak</c:v>
                </c:pt>
                <c:pt idx="3">
                  <c:v>Travanj</c:v>
                </c:pt>
                <c:pt idx="4">
                  <c:v>Svibanj</c:v>
                </c:pt>
                <c:pt idx="5">
                  <c:v>Lipanj</c:v>
                </c:pt>
                <c:pt idx="6">
                  <c:v>Srpanj</c:v>
                </c:pt>
                <c:pt idx="7">
                  <c:v>Kolovoz</c:v>
                </c:pt>
                <c:pt idx="8">
                  <c:v>Rujan</c:v>
                </c:pt>
                <c:pt idx="9">
                  <c:v>Listopad</c:v>
                </c:pt>
                <c:pt idx="10">
                  <c:v>Studeni</c:v>
                </c:pt>
                <c:pt idx="11">
                  <c:v>Prosinac</c:v>
                </c:pt>
              </c:strCache>
            </c:strRef>
          </c:cat>
          <c:val>
            <c:numRef>
              <c:f>'sezonski faktori'!$G$176:$G$187</c:f>
              <c:numCache>
                <c:formatCode>0.000</c:formatCode>
                <c:ptCount val="12"/>
                <c:pt idx="0">
                  <c:v>4.3529999999999998</c:v>
                </c:pt>
                <c:pt idx="1">
                  <c:v>3.4980000000000002</c:v>
                </c:pt>
                <c:pt idx="2">
                  <c:v>2.9169999999999998</c:v>
                </c:pt>
                <c:pt idx="3">
                  <c:v>2.0009999999999999</c:v>
                </c:pt>
                <c:pt idx="4">
                  <c:v>1.5549999999999999</c:v>
                </c:pt>
                <c:pt idx="5">
                  <c:v>1.2529999999999999</c:v>
                </c:pt>
                <c:pt idx="6">
                  <c:v>1.284</c:v>
                </c:pt>
                <c:pt idx="7">
                  <c:v>1.464</c:v>
                </c:pt>
                <c:pt idx="8">
                  <c:v>1.6379999999999999</c:v>
                </c:pt>
                <c:pt idx="9">
                  <c:v>2.8929999999999998</c:v>
                </c:pt>
                <c:pt idx="10">
                  <c:v>3.5179999999999998</c:v>
                </c:pt>
                <c:pt idx="11">
                  <c:v>4.3070000000000004</c:v>
                </c:pt>
              </c:numCache>
            </c:numRef>
          </c:val>
          <c:smooth val="0"/>
        </c:ser>
        <c:dLbls>
          <c:showLegendKey val="0"/>
          <c:showVal val="0"/>
          <c:showCatName val="0"/>
          <c:showSerName val="0"/>
          <c:showPercent val="0"/>
          <c:showBubbleSize val="0"/>
        </c:dLbls>
        <c:marker val="1"/>
        <c:smooth val="0"/>
        <c:axId val="370875848"/>
        <c:axId val="370475384"/>
      </c:lineChart>
      <c:catAx>
        <c:axId val="37087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r-Latn-RS"/>
          </a:p>
        </c:txPr>
        <c:crossAx val="370475384"/>
        <c:crosses val="autoZero"/>
        <c:auto val="1"/>
        <c:lblAlgn val="ctr"/>
        <c:lblOffset val="100"/>
        <c:noMultiLvlLbl val="0"/>
      </c:catAx>
      <c:valAx>
        <c:axId val="370475384"/>
        <c:scaling>
          <c:orientation val="minMax"/>
        </c:scaling>
        <c:delete val="0"/>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hr-HR"/>
                  <a:t>razina umnoška sezonskih faktora i množitelja</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r-Latn-RS"/>
            </a:p>
          </c:txPr>
        </c:title>
        <c:numFmt formatCode="#,##0.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r-Latn-RS"/>
          </a:p>
        </c:txPr>
        <c:crossAx val="370875848"/>
        <c:crosses val="autoZero"/>
        <c:crossBetween val="between"/>
        <c:majorUnit val="1"/>
      </c:valAx>
      <c:valAx>
        <c:axId val="370633520"/>
        <c:scaling>
          <c:orientation val="minMax"/>
        </c:scaling>
        <c:delete val="0"/>
        <c:axPos val="r"/>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hr-HR"/>
                  <a:t>kWh/dan</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r-Latn-R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r-Latn-RS"/>
          </a:p>
        </c:txPr>
        <c:crossAx val="370634696"/>
        <c:crosses val="max"/>
        <c:crossBetween val="between"/>
      </c:valAx>
      <c:catAx>
        <c:axId val="370634696"/>
        <c:scaling>
          <c:orientation val="minMax"/>
        </c:scaling>
        <c:delete val="1"/>
        <c:axPos val="b"/>
        <c:numFmt formatCode="General" sourceLinked="1"/>
        <c:majorTickMark val="out"/>
        <c:minorTickMark val="none"/>
        <c:tickLblPos val="nextTo"/>
        <c:crossAx val="370633520"/>
        <c:crossesAt val="0"/>
        <c:auto val="1"/>
        <c:lblAlgn val="ctr"/>
        <c:lblOffset val="100"/>
        <c:noMultiLvlLbl val="0"/>
      </c:catAx>
      <c:spPr>
        <a:noFill/>
        <a:ln>
          <a:noFill/>
        </a:ln>
        <a:effectLst/>
      </c:spPr>
    </c:plotArea>
    <c:legend>
      <c:legendPos val="b"/>
      <c:layout>
        <c:manualLayout>
          <c:xMode val="edge"/>
          <c:yMode val="edge"/>
          <c:x val="9.6102710344597927E-2"/>
          <c:y val="0.9270402299692847"/>
          <c:w val="0.82024696739897129"/>
          <c:h val="6.5298390636020789E-2"/>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sz="1100">
          <a:solidFill>
            <a:sysClr val="windowText" lastClr="000000"/>
          </a:solidFill>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266700</xdr:colOff>
      <xdr:row>188</xdr:row>
      <xdr:rowOff>228601</xdr:rowOff>
    </xdr:from>
    <xdr:to>
      <xdr:col>7</xdr:col>
      <xdr:colOff>142875</xdr:colOff>
      <xdr:row>207</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erver\BAZA\DToplota\TEH\DToplota_BAZA\DToplota_BAZA_TarifniCeniki\DToplota_BAZA_TarifniCenik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_BAZA"/>
      <sheetName val="Kazalo"/>
      <sheetName val="BAZA_TarifniCeniki"/>
      <sheetName val="BAZA_SifrantSP"/>
      <sheetName val="Sifrant_DSistemi"/>
      <sheetName val="DToplota_BAZA_TarifniCeniki"/>
    </sheetNames>
    <sheetDataSet>
      <sheetData sheetId="0"/>
      <sheetData sheetId="1" refreshError="1"/>
      <sheetData sheetId="2"/>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AM383"/>
  <sheetViews>
    <sheetView tabSelected="1" zoomScale="80" zoomScaleNormal="80" workbookViewId="0">
      <selection activeCell="L3" sqref="L3"/>
    </sheetView>
  </sheetViews>
  <sheetFormatPr defaultColWidth="9.109375" defaultRowHeight="13.8" x14ac:dyDescent="0.3"/>
  <cols>
    <col min="1" max="1" width="7.109375" style="20" customWidth="1"/>
    <col min="2" max="3" width="20.109375" style="20" customWidth="1"/>
    <col min="4" max="4" width="21.109375" style="20" customWidth="1"/>
    <col min="5" max="6" width="20.109375" style="20" customWidth="1"/>
    <col min="7" max="10" width="17.88671875" style="20" customWidth="1"/>
    <col min="11" max="11" width="21.6640625" style="20" customWidth="1"/>
    <col min="12" max="14" width="20.109375" style="20" customWidth="1"/>
    <col min="15" max="15" width="20.44140625" style="20" bestFit="1" customWidth="1"/>
    <col min="16" max="22" width="18.88671875" style="20" customWidth="1"/>
    <col min="23" max="23" width="20.109375" style="20" customWidth="1"/>
    <col min="24" max="27" width="21" style="20" customWidth="1"/>
    <col min="28" max="28" width="20.109375" style="20" customWidth="1"/>
    <col min="29" max="29" width="22.5546875" style="20" customWidth="1"/>
    <col min="30" max="30" width="20.88671875" style="20" customWidth="1"/>
    <col min="31" max="16384" width="9.109375" style="20"/>
  </cols>
  <sheetData>
    <row r="3" spans="2:27" s="19" customFormat="1" ht="30" customHeight="1" x14ac:dyDescent="0.3">
      <c r="B3" s="134" t="s">
        <v>72</v>
      </c>
      <c r="C3" s="135"/>
      <c r="D3" s="135"/>
      <c r="E3" s="135"/>
      <c r="F3" s="135"/>
    </row>
    <row r="4" spans="2:27" ht="23.25" customHeight="1" x14ac:dyDescent="0.3">
      <c r="B4" s="134" t="s">
        <v>19</v>
      </c>
      <c r="C4" s="135"/>
      <c r="D4" s="135"/>
      <c r="E4" s="135"/>
      <c r="F4" s="135"/>
    </row>
    <row r="5" spans="2:27" ht="20.25" customHeight="1" x14ac:dyDescent="0.3">
      <c r="B5" s="136" t="s">
        <v>20</v>
      </c>
      <c r="C5" s="136"/>
      <c r="D5" s="136"/>
      <c r="E5" s="136"/>
      <c r="F5" s="136"/>
      <c r="H5" s="19"/>
    </row>
    <row r="6" spans="2:27" x14ac:dyDescent="0.3">
      <c r="H6" s="19"/>
    </row>
    <row r="7" spans="2:27" s="23" customFormat="1" ht="17.25" customHeight="1" x14ac:dyDescent="0.3">
      <c r="B7" s="105" t="s">
        <v>24</v>
      </c>
      <c r="C7" s="22"/>
      <c r="D7" s="21"/>
      <c r="E7" s="21"/>
      <c r="G7" s="19"/>
      <c r="H7" s="19"/>
      <c r="I7" s="20"/>
      <c r="J7" s="20"/>
      <c r="K7" s="20"/>
      <c r="L7" s="20"/>
      <c r="M7" s="20"/>
      <c r="N7" s="20"/>
      <c r="O7" s="20"/>
      <c r="P7" s="20"/>
      <c r="Q7" s="20"/>
      <c r="R7" s="20"/>
      <c r="S7" s="20"/>
      <c r="T7" s="20"/>
      <c r="U7" s="20"/>
      <c r="V7" s="20"/>
      <c r="W7" s="20"/>
      <c r="X7" s="20"/>
      <c r="Y7" s="20"/>
      <c r="Z7" s="20"/>
      <c r="AA7" s="20"/>
    </row>
    <row r="8" spans="2:27" ht="14.4" thickBot="1" x14ac:dyDescent="0.35">
      <c r="B8" s="107"/>
      <c r="C8" s="24"/>
      <c r="D8" s="24"/>
      <c r="E8" s="25" t="s">
        <v>22</v>
      </c>
      <c r="F8" s="25" t="s">
        <v>23</v>
      </c>
      <c r="H8" s="19"/>
    </row>
    <row r="9" spans="2:27" ht="14.4" x14ac:dyDescent="0.3">
      <c r="B9" s="107" t="s">
        <v>25</v>
      </c>
      <c r="C9" s="24"/>
      <c r="D9" s="24"/>
      <c r="E9" s="115">
        <v>1.2</v>
      </c>
      <c r="F9" s="96">
        <v>1.5</v>
      </c>
    </row>
    <row r="10" spans="2:27" ht="14.4" x14ac:dyDescent="0.3">
      <c r="B10" s="107" t="s">
        <v>73</v>
      </c>
      <c r="C10" s="24"/>
      <c r="D10" s="24"/>
      <c r="E10" s="116">
        <v>1.3</v>
      </c>
      <c r="F10" s="97">
        <v>1.5</v>
      </c>
      <c r="G10" s="19"/>
    </row>
    <row r="11" spans="2:27" ht="14.4" x14ac:dyDescent="0.3">
      <c r="B11" s="107" t="s">
        <v>74</v>
      </c>
      <c r="C11" s="24"/>
      <c r="D11" s="24"/>
      <c r="E11" s="116">
        <v>2.5</v>
      </c>
      <c r="F11" s="97">
        <v>3</v>
      </c>
    </row>
    <row r="12" spans="2:27" ht="14.4" x14ac:dyDescent="0.3">
      <c r="B12" s="107" t="s">
        <v>75</v>
      </c>
      <c r="C12" s="24"/>
      <c r="D12" s="24"/>
      <c r="E12" s="116">
        <v>2.5</v>
      </c>
      <c r="F12" s="97">
        <v>3</v>
      </c>
    </row>
    <row r="13" spans="2:27" ht="15" thickBot="1" x14ac:dyDescent="0.35">
      <c r="B13" s="107" t="s">
        <v>0</v>
      </c>
      <c r="C13" s="24"/>
      <c r="D13" s="24"/>
      <c r="E13" s="117">
        <v>1.3</v>
      </c>
      <c r="F13" s="98">
        <v>2</v>
      </c>
      <c r="G13" s="19"/>
    </row>
    <row r="14" spans="2:27" x14ac:dyDescent="0.3">
      <c r="B14" s="24"/>
      <c r="C14" s="24"/>
      <c r="D14" s="24"/>
      <c r="E14" s="24"/>
      <c r="F14" s="24"/>
    </row>
    <row r="15" spans="2:27" x14ac:dyDescent="0.3">
      <c r="B15" s="24"/>
      <c r="C15" s="24"/>
      <c r="D15" s="24"/>
      <c r="E15" s="24"/>
    </row>
    <row r="16" spans="2:27" s="23" customFormat="1" ht="17.25" customHeight="1" x14ac:dyDescent="0.3">
      <c r="B16" s="106" t="s">
        <v>78</v>
      </c>
      <c r="C16" s="22"/>
      <c r="D16" s="21"/>
      <c r="E16" s="21"/>
      <c r="N16" s="20"/>
      <c r="O16" s="20"/>
      <c r="P16" s="20"/>
      <c r="Q16" s="20"/>
      <c r="R16" s="20"/>
      <c r="S16" s="20"/>
      <c r="T16" s="20"/>
      <c r="U16" s="20"/>
    </row>
    <row r="17" spans="2:11" ht="14.4" thickBot="1" x14ac:dyDescent="0.35"/>
    <row r="18" spans="2:11" ht="14.4" thickBot="1" x14ac:dyDescent="0.35">
      <c r="B18" s="137" t="s">
        <v>26</v>
      </c>
      <c r="C18" s="145" t="s">
        <v>30</v>
      </c>
      <c r="D18" s="146"/>
      <c r="E18" s="146"/>
      <c r="F18" s="146"/>
      <c r="G18" s="146"/>
      <c r="H18" s="147"/>
      <c r="I18" s="137" t="s">
        <v>1</v>
      </c>
      <c r="J18" s="143" t="s">
        <v>29</v>
      </c>
    </row>
    <row r="19" spans="2:11" ht="14.4" thickBot="1" x14ac:dyDescent="0.35">
      <c r="B19" s="138"/>
      <c r="C19" s="114">
        <v>2021</v>
      </c>
      <c r="D19" s="5">
        <v>2022</v>
      </c>
      <c r="E19" s="5">
        <v>2023</v>
      </c>
      <c r="F19" s="5">
        <v>2024</v>
      </c>
      <c r="G19" s="11">
        <v>2025</v>
      </c>
      <c r="H19" s="6">
        <v>2026</v>
      </c>
      <c r="I19" s="139"/>
      <c r="J19" s="144"/>
    </row>
    <row r="20" spans="2:11" x14ac:dyDescent="0.3">
      <c r="B20" s="26" t="s">
        <v>7</v>
      </c>
      <c r="C20" s="121">
        <v>4606683587.8322363</v>
      </c>
      <c r="D20" s="122">
        <v>4628949705.7371206</v>
      </c>
      <c r="E20" s="123">
        <v>4651215823.6420059</v>
      </c>
      <c r="F20" s="123">
        <v>4673481941.5468912</v>
      </c>
      <c r="G20" s="123">
        <v>4695748059.4517756</v>
      </c>
      <c r="H20" s="124">
        <v>4718014177.3566608</v>
      </c>
      <c r="I20" s="133">
        <f>C42/$C$54</f>
        <v>0.12767351936815341</v>
      </c>
      <c r="J20" s="27">
        <f>AVERAGE(C20:H20)</f>
        <v>4662348882.5944481</v>
      </c>
      <c r="K20" s="32"/>
    </row>
    <row r="21" spans="2:11" x14ac:dyDescent="0.3">
      <c r="B21" s="28" t="s">
        <v>8</v>
      </c>
      <c r="C21" s="125">
        <v>3893154684.5468984</v>
      </c>
      <c r="D21" s="126">
        <v>3911972004.9847541</v>
      </c>
      <c r="E21" s="127">
        <v>3930789325.4226222</v>
      </c>
      <c r="F21" s="127">
        <v>3949606645.8604779</v>
      </c>
      <c r="G21" s="127">
        <v>3968423966.298346</v>
      </c>
      <c r="H21" s="128">
        <v>3987241286.7362027</v>
      </c>
      <c r="I21" s="133">
        <f t="shared" ref="I21:I31" si="0">C43/$C$54</f>
        <v>0.1078981767563969</v>
      </c>
      <c r="J21" s="104">
        <f t="shared" ref="J21:J31" si="1">AVERAGE(C21:H21)</f>
        <v>3940197985.6415501</v>
      </c>
      <c r="K21" s="32"/>
    </row>
    <row r="22" spans="2:11" x14ac:dyDescent="0.3">
      <c r="B22" s="28" t="s">
        <v>9</v>
      </c>
      <c r="C22" s="125">
        <v>3385223097.8766623</v>
      </c>
      <c r="D22" s="126">
        <v>3401585362.6588049</v>
      </c>
      <c r="E22" s="127">
        <v>3417947627.4409475</v>
      </c>
      <c r="F22" s="127">
        <v>3434309892.2230902</v>
      </c>
      <c r="G22" s="127">
        <v>3450672157.0052328</v>
      </c>
      <c r="H22" s="128">
        <v>3467034421.7873755</v>
      </c>
      <c r="I22" s="133">
        <f t="shared" si="0"/>
        <v>9.3820931807399865E-2</v>
      </c>
      <c r="J22" s="29">
        <f t="shared" si="1"/>
        <v>3426128759.8320193</v>
      </c>
      <c r="K22" s="32"/>
    </row>
    <row r="23" spans="2:11" x14ac:dyDescent="0.3">
      <c r="B23" s="28" t="s">
        <v>10</v>
      </c>
      <c r="C23" s="125">
        <v>2533444709.7680678</v>
      </c>
      <c r="D23" s="126">
        <v>2545689956.8178544</v>
      </c>
      <c r="E23" s="127">
        <v>2557935203.867641</v>
      </c>
      <c r="F23" s="127">
        <v>2570180450.9174275</v>
      </c>
      <c r="G23" s="127">
        <v>2582425697.9672141</v>
      </c>
      <c r="H23" s="128">
        <v>2594670945.0170007</v>
      </c>
      <c r="I23" s="133">
        <f t="shared" si="0"/>
        <v>7.0214026219440576E-2</v>
      </c>
      <c r="J23" s="29">
        <f t="shared" si="1"/>
        <v>2564057827.3925343</v>
      </c>
      <c r="K23" s="32"/>
    </row>
    <row r="24" spans="2:11" x14ac:dyDescent="0.3">
      <c r="B24" s="28" t="s">
        <v>11</v>
      </c>
      <c r="C24" s="125">
        <v>2086440072.2287092</v>
      </c>
      <c r="D24" s="126">
        <v>2096524750.2327354</v>
      </c>
      <c r="E24" s="127">
        <v>2106609428.2367618</v>
      </c>
      <c r="F24" s="127">
        <v>2116694106.2407882</v>
      </c>
      <c r="G24" s="127">
        <v>2126778784.2448146</v>
      </c>
      <c r="H24" s="128">
        <v>2136863462.248841</v>
      </c>
      <c r="I24" s="133">
        <f t="shared" si="0"/>
        <v>5.7825362192399934E-2</v>
      </c>
      <c r="J24" s="29">
        <f t="shared" si="1"/>
        <v>2111651767.238775</v>
      </c>
      <c r="K24" s="32"/>
    </row>
    <row r="25" spans="2:11" x14ac:dyDescent="0.3">
      <c r="B25" s="28" t="s">
        <v>12</v>
      </c>
      <c r="C25" s="125">
        <v>1767265159.0498888</v>
      </c>
      <c r="D25" s="126">
        <v>1775807125.010941</v>
      </c>
      <c r="E25" s="127">
        <v>1784349090.971993</v>
      </c>
      <c r="F25" s="127">
        <v>1792891056.9330451</v>
      </c>
      <c r="G25" s="127">
        <v>1801433022.8940971</v>
      </c>
      <c r="H25" s="128">
        <v>1809974988.855149</v>
      </c>
      <c r="I25" s="133">
        <f t="shared" si="0"/>
        <v>4.89794791004508E-2</v>
      </c>
      <c r="J25" s="29">
        <f t="shared" si="1"/>
        <v>1788620073.9525192</v>
      </c>
      <c r="K25" s="32"/>
    </row>
    <row r="26" spans="2:11" x14ac:dyDescent="0.3">
      <c r="B26" s="28" t="s">
        <v>13</v>
      </c>
      <c r="C26" s="125">
        <v>1801274856.6479223</v>
      </c>
      <c r="D26" s="126">
        <v>1809981206.3618822</v>
      </c>
      <c r="E26" s="127">
        <v>1818687556.0758424</v>
      </c>
      <c r="F26" s="127">
        <v>1827393905.7898023</v>
      </c>
      <c r="G26" s="127">
        <v>1836100255.5037622</v>
      </c>
      <c r="H26" s="128">
        <v>1844806605.2177222</v>
      </c>
      <c r="I26" s="133">
        <f t="shared" si="0"/>
        <v>4.9922052581394129E-2</v>
      </c>
      <c r="J26" s="29">
        <f t="shared" si="1"/>
        <v>1823040730.9328222</v>
      </c>
      <c r="K26" s="32"/>
    </row>
    <row r="27" spans="2:11" x14ac:dyDescent="0.3">
      <c r="B27" s="28" t="s">
        <v>14</v>
      </c>
      <c r="C27" s="125">
        <v>1992127758.711668</v>
      </c>
      <c r="D27" s="126">
        <v>2001756584.0284815</v>
      </c>
      <c r="E27" s="127">
        <v>2011385409.345295</v>
      </c>
      <c r="F27" s="127">
        <v>2021014234.6621084</v>
      </c>
      <c r="G27" s="127">
        <v>2030643059.9789219</v>
      </c>
      <c r="H27" s="128">
        <v>2040271885.2957354</v>
      </c>
      <c r="I27" s="133">
        <f t="shared" si="0"/>
        <v>5.5211511087392841E-2</v>
      </c>
      <c r="J27" s="29">
        <f t="shared" si="1"/>
        <v>2016199822.0037014</v>
      </c>
      <c r="K27" s="32"/>
    </row>
    <row r="28" spans="2:11" x14ac:dyDescent="0.3">
      <c r="B28" s="28" t="s">
        <v>15</v>
      </c>
      <c r="C28" s="125">
        <v>2172338950.2744279</v>
      </c>
      <c r="D28" s="126">
        <v>2182838815.1498766</v>
      </c>
      <c r="E28" s="127">
        <v>2193338680.0253248</v>
      </c>
      <c r="F28" s="127">
        <v>2203838544.9007735</v>
      </c>
      <c r="G28" s="127">
        <v>2214338409.7762218</v>
      </c>
      <c r="H28" s="128">
        <v>2224838274.65167</v>
      </c>
      <c r="I28" s="133">
        <f t="shared" si="0"/>
        <v>6.0206036241479466E-2</v>
      </c>
      <c r="J28" s="29">
        <f t="shared" si="1"/>
        <v>2198588612.4630494</v>
      </c>
      <c r="K28" s="32"/>
    </row>
    <row r="29" spans="2:11" x14ac:dyDescent="0.3">
      <c r="B29" s="28" t="s">
        <v>16</v>
      </c>
      <c r="C29" s="125">
        <v>3364225036.9707203</v>
      </c>
      <c r="D29" s="126">
        <v>3380485808.9346581</v>
      </c>
      <c r="E29" s="127">
        <v>3396746580.8985963</v>
      </c>
      <c r="F29" s="127">
        <v>3413007352.862534</v>
      </c>
      <c r="G29" s="127">
        <v>3429268124.8264723</v>
      </c>
      <c r="H29" s="128">
        <v>3445528896.7904105</v>
      </c>
      <c r="I29" s="133">
        <f t="shared" si="0"/>
        <v>9.3238973814267961E-2</v>
      </c>
      <c r="J29" s="29">
        <f t="shared" si="1"/>
        <v>3404876966.8805652</v>
      </c>
      <c r="K29" s="32"/>
    </row>
    <row r="30" spans="2:11" x14ac:dyDescent="0.3">
      <c r="B30" s="28" t="s">
        <v>17</v>
      </c>
      <c r="C30" s="125">
        <v>3910842490.7489982</v>
      </c>
      <c r="D30" s="126">
        <v>3929745304.0953403</v>
      </c>
      <c r="E30" s="127">
        <v>3948648117.4416828</v>
      </c>
      <c r="F30" s="127">
        <v>3967550930.7880249</v>
      </c>
      <c r="G30" s="127">
        <v>3986453744.1343675</v>
      </c>
      <c r="H30" s="128">
        <v>4005356557.4807096</v>
      </c>
      <c r="I30" s="133">
        <f t="shared" si="0"/>
        <v>0.1083883915551057</v>
      </c>
      <c r="J30" s="29">
        <f t="shared" si="1"/>
        <v>3958099524.1148543</v>
      </c>
      <c r="K30" s="32"/>
    </row>
    <row r="31" spans="2:11" ht="14.4" thickBot="1" x14ac:dyDescent="0.35">
      <c r="B31" s="30" t="s">
        <v>18</v>
      </c>
      <c r="C31" s="129">
        <v>4568726308.6040325</v>
      </c>
      <c r="D31" s="130">
        <v>4590808962.3663225</v>
      </c>
      <c r="E31" s="131">
        <v>4612891616.1286135</v>
      </c>
      <c r="F31" s="131">
        <v>4634974269.8909044</v>
      </c>
      <c r="G31" s="131">
        <v>4657056923.6531954</v>
      </c>
      <c r="H31" s="132">
        <v>4679139577.4154863</v>
      </c>
      <c r="I31" s="133">
        <f t="shared" si="0"/>
        <v>0.12662153927611827</v>
      </c>
      <c r="J31" s="31">
        <f t="shared" si="1"/>
        <v>4623932943.0097589</v>
      </c>
      <c r="K31" s="32"/>
    </row>
    <row r="32" spans="2:11" ht="14.4" thickBot="1" x14ac:dyDescent="0.35">
      <c r="B32" s="10" t="s">
        <v>27</v>
      </c>
      <c r="C32" s="112">
        <f>AVERAGE(C20:C31)</f>
        <v>3006812226.1050191</v>
      </c>
      <c r="D32" s="112">
        <f t="shared" ref="D32:J32" si="2">AVERAGE(D20:D31)</f>
        <v>3021345465.5315642</v>
      </c>
      <c r="E32" s="112">
        <f t="shared" si="2"/>
        <v>3035878704.9581113</v>
      </c>
      <c r="F32" s="112">
        <f t="shared" si="2"/>
        <v>3050411944.3846555</v>
      </c>
      <c r="G32" s="112">
        <f t="shared" si="2"/>
        <v>3064945183.8112016</v>
      </c>
      <c r="H32" s="112">
        <f t="shared" si="2"/>
        <v>3079478423.2377467</v>
      </c>
      <c r="I32" s="148">
        <f>SUM(I19:I31)</f>
        <v>0.99999999999999989</v>
      </c>
      <c r="J32" s="18">
        <f t="shared" si="2"/>
        <v>3043145324.6713834</v>
      </c>
    </row>
    <row r="33" spans="2:14" ht="14.4" thickBot="1" x14ac:dyDescent="0.35">
      <c r="B33" s="9" t="s">
        <v>28</v>
      </c>
      <c r="C33" s="113">
        <f>SUM(C20:C31)</f>
        <v>36081746713.260231</v>
      </c>
      <c r="D33" s="113">
        <f t="shared" ref="D33:J33" si="3">SUM(D20:D31)</f>
        <v>36256145586.378769</v>
      </c>
      <c r="E33" s="113">
        <f t="shared" si="3"/>
        <v>36430544459.497337</v>
      </c>
      <c r="F33" s="113">
        <f t="shared" si="3"/>
        <v>36604943332.615868</v>
      </c>
      <c r="G33" s="113">
        <f t="shared" si="3"/>
        <v>36779342205.734421</v>
      </c>
      <c r="H33" s="113">
        <f t="shared" si="3"/>
        <v>36953741078.852959</v>
      </c>
      <c r="I33" s="149">
        <f t="shared" ref="I33" si="4">SUM(I20:I31)</f>
        <v>0.99999999999999989</v>
      </c>
      <c r="J33" s="3">
        <f t="shared" si="3"/>
        <v>36517743896.056602</v>
      </c>
    </row>
    <row r="34" spans="2:14" ht="14.4" x14ac:dyDescent="0.3">
      <c r="B34" s="150"/>
      <c r="C34" s="151"/>
      <c r="D34" s="151"/>
      <c r="E34" s="151"/>
      <c r="F34" s="151"/>
      <c r="G34" s="151"/>
      <c r="H34" s="32"/>
      <c r="I34" s="32"/>
      <c r="J34" s="32"/>
      <c r="K34" s="32"/>
      <c r="L34" s="32"/>
      <c r="M34" s="32"/>
    </row>
    <row r="35" spans="2:14" s="23" customFormat="1" ht="17.25" customHeight="1" x14ac:dyDescent="0.3">
      <c r="B35" s="108" t="s">
        <v>69</v>
      </c>
      <c r="C35" s="22"/>
      <c r="D35" s="21"/>
      <c r="E35" s="21"/>
      <c r="N35" s="20"/>
    </row>
    <row r="36" spans="2:14" ht="29.25" customHeight="1" x14ac:dyDescent="0.3">
      <c r="B36" s="150" t="s">
        <v>76</v>
      </c>
      <c r="C36" s="151"/>
      <c r="D36" s="151"/>
      <c r="E36" s="151"/>
      <c r="F36" s="151"/>
      <c r="G36" s="151"/>
    </row>
    <row r="38" spans="2:14" x14ac:dyDescent="0.3">
      <c r="B38" s="33" t="s">
        <v>21</v>
      </c>
    </row>
    <row r="39" spans="2:14" ht="39.75" customHeight="1" x14ac:dyDescent="0.3">
      <c r="B39" s="150" t="s">
        <v>68</v>
      </c>
      <c r="C39" s="151"/>
      <c r="D39" s="151"/>
      <c r="E39" s="151"/>
      <c r="F39" s="151"/>
      <c r="G39" s="151"/>
    </row>
    <row r="40" spans="2:14" ht="14.4" thickBot="1" x14ac:dyDescent="0.35">
      <c r="B40" s="34"/>
    </row>
    <row r="41" spans="2:14" ht="28.2" thickBot="1" x14ac:dyDescent="0.35">
      <c r="B41" s="12" t="s">
        <v>2</v>
      </c>
      <c r="C41" s="2" t="s">
        <v>31</v>
      </c>
    </row>
    <row r="42" spans="2:14" x14ac:dyDescent="0.3">
      <c r="B42" s="62" t="s">
        <v>7</v>
      </c>
      <c r="C42" s="87">
        <v>4662348882.5944481</v>
      </c>
    </row>
    <row r="43" spans="2:14" x14ac:dyDescent="0.3">
      <c r="B43" s="63" t="s">
        <v>8</v>
      </c>
      <c r="C43" s="87">
        <v>3940197985.6415496</v>
      </c>
    </row>
    <row r="44" spans="2:14" x14ac:dyDescent="0.3">
      <c r="B44" s="63" t="s">
        <v>9</v>
      </c>
      <c r="C44" s="87">
        <v>3426128759.8320193</v>
      </c>
    </row>
    <row r="45" spans="2:14" x14ac:dyDescent="0.3">
      <c r="B45" s="63" t="s">
        <v>10</v>
      </c>
      <c r="C45" s="87">
        <v>2564057827.3925343</v>
      </c>
    </row>
    <row r="46" spans="2:14" x14ac:dyDescent="0.3">
      <c r="B46" s="63" t="s">
        <v>11</v>
      </c>
      <c r="C46" s="87">
        <v>2111651767.238775</v>
      </c>
    </row>
    <row r="47" spans="2:14" x14ac:dyDescent="0.3">
      <c r="B47" s="63" t="s">
        <v>12</v>
      </c>
      <c r="C47" s="87">
        <v>1788620073.9525192</v>
      </c>
    </row>
    <row r="48" spans="2:14" x14ac:dyDescent="0.3">
      <c r="B48" s="63" t="s">
        <v>13</v>
      </c>
      <c r="C48" s="87">
        <v>1823040730.9328222</v>
      </c>
    </row>
    <row r="49" spans="2:13" x14ac:dyDescent="0.3">
      <c r="B49" s="63" t="s">
        <v>14</v>
      </c>
      <c r="C49" s="87">
        <v>2016199822.0037014</v>
      </c>
    </row>
    <row r="50" spans="2:13" x14ac:dyDescent="0.3">
      <c r="B50" s="63" t="s">
        <v>15</v>
      </c>
      <c r="C50" s="87">
        <v>2198588612.4630494</v>
      </c>
    </row>
    <row r="51" spans="2:13" x14ac:dyDescent="0.3">
      <c r="B51" s="63" t="s">
        <v>16</v>
      </c>
      <c r="C51" s="87">
        <v>3404876966.8805652</v>
      </c>
    </row>
    <row r="52" spans="2:13" x14ac:dyDescent="0.3">
      <c r="B52" s="63" t="s">
        <v>17</v>
      </c>
      <c r="C52" s="87">
        <v>3958099524.1148543</v>
      </c>
    </row>
    <row r="53" spans="2:13" ht="14.4" thickBot="1" x14ac:dyDescent="0.35">
      <c r="B53" s="64" t="s">
        <v>18</v>
      </c>
      <c r="C53" s="88">
        <v>4623932943.0097589</v>
      </c>
    </row>
    <row r="54" spans="2:13" ht="14.4" thickBot="1" x14ac:dyDescent="0.35">
      <c r="B54" s="9" t="s">
        <v>28</v>
      </c>
      <c r="C54" s="18">
        <v>36517743896.056602</v>
      </c>
    </row>
    <row r="55" spans="2:13" ht="14.4" thickBot="1" x14ac:dyDescent="0.35">
      <c r="B55" s="10" t="s">
        <v>27</v>
      </c>
      <c r="C55" s="61">
        <v>3043145324.6713834</v>
      </c>
    </row>
    <row r="56" spans="2:13" x14ac:dyDescent="0.3">
      <c r="B56" s="33"/>
    </row>
    <row r="57" spans="2:13" x14ac:dyDescent="0.3">
      <c r="B57" s="33" t="s">
        <v>32</v>
      </c>
    </row>
    <row r="58" spans="2:13" ht="14.4" x14ac:dyDescent="0.3">
      <c r="B58" s="150" t="s">
        <v>67</v>
      </c>
      <c r="C58" s="151"/>
      <c r="D58" s="151"/>
      <c r="E58" s="151"/>
      <c r="F58" s="151"/>
      <c r="G58" s="151"/>
    </row>
    <row r="59" spans="2:13" ht="14.4" thickBot="1" x14ac:dyDescent="0.35">
      <c r="J59" s="35"/>
    </row>
    <row r="60" spans="2:13" ht="42" thickBot="1" x14ac:dyDescent="0.35">
      <c r="B60" s="12" t="s">
        <v>2</v>
      </c>
      <c r="C60" s="11" t="s">
        <v>33</v>
      </c>
      <c r="D60" s="2" t="s">
        <v>34</v>
      </c>
      <c r="E60" s="42"/>
      <c r="F60" s="42"/>
    </row>
    <row r="61" spans="2:13" x14ac:dyDescent="0.3">
      <c r="B61" s="62" t="s">
        <v>7</v>
      </c>
      <c r="C61" s="65">
        <f t="shared" ref="C61:C72" si="5">C42/$C$54</f>
        <v>0.12767351936815341</v>
      </c>
      <c r="D61" s="37">
        <f t="shared" ref="D61:D72" si="6">IF(C42/$C$54=0,0.1,C42/$C$54)</f>
        <v>0.12767351936815341</v>
      </c>
      <c r="E61" s="42"/>
      <c r="F61" s="42"/>
      <c r="G61" s="42"/>
      <c r="M61" s="35"/>
    </row>
    <row r="62" spans="2:13" x14ac:dyDescent="0.3">
      <c r="B62" s="63" t="s">
        <v>8</v>
      </c>
      <c r="C62" s="66">
        <f t="shared" si="5"/>
        <v>0.1078981767563969</v>
      </c>
      <c r="D62" s="39">
        <f t="shared" si="6"/>
        <v>0.1078981767563969</v>
      </c>
      <c r="E62" s="42"/>
      <c r="F62" s="42"/>
      <c r="G62" s="42"/>
      <c r="M62" s="35"/>
    </row>
    <row r="63" spans="2:13" x14ac:dyDescent="0.3">
      <c r="B63" s="63" t="s">
        <v>9</v>
      </c>
      <c r="C63" s="66">
        <f t="shared" si="5"/>
        <v>9.3820931807399865E-2</v>
      </c>
      <c r="D63" s="39">
        <f t="shared" si="6"/>
        <v>9.3820931807399865E-2</v>
      </c>
      <c r="E63" s="42"/>
      <c r="F63" s="42"/>
      <c r="G63" s="42"/>
      <c r="M63" s="35"/>
    </row>
    <row r="64" spans="2:13" x14ac:dyDescent="0.3">
      <c r="B64" s="63" t="s">
        <v>10</v>
      </c>
      <c r="C64" s="66">
        <f t="shared" si="5"/>
        <v>7.0214026219440576E-2</v>
      </c>
      <c r="D64" s="39">
        <f t="shared" si="6"/>
        <v>7.0214026219440576E-2</v>
      </c>
      <c r="E64" s="42"/>
      <c r="F64" s="42"/>
      <c r="G64" s="42"/>
      <c r="M64" s="35"/>
    </row>
    <row r="65" spans="2:14" x14ac:dyDescent="0.3">
      <c r="B65" s="63" t="s">
        <v>11</v>
      </c>
      <c r="C65" s="66">
        <f t="shared" si="5"/>
        <v>5.7825362192399934E-2</v>
      </c>
      <c r="D65" s="39">
        <f t="shared" si="6"/>
        <v>5.7825362192399934E-2</v>
      </c>
      <c r="E65" s="42"/>
      <c r="F65" s="42"/>
      <c r="G65" s="42"/>
      <c r="M65" s="35"/>
    </row>
    <row r="66" spans="2:14" x14ac:dyDescent="0.3">
      <c r="B66" s="63" t="s">
        <v>12</v>
      </c>
      <c r="C66" s="66">
        <f t="shared" si="5"/>
        <v>4.89794791004508E-2</v>
      </c>
      <c r="D66" s="39">
        <f t="shared" si="6"/>
        <v>4.89794791004508E-2</v>
      </c>
      <c r="E66" s="42"/>
      <c r="F66" s="42"/>
      <c r="G66" s="42"/>
      <c r="M66" s="35"/>
    </row>
    <row r="67" spans="2:14" x14ac:dyDescent="0.3">
      <c r="B67" s="63" t="s">
        <v>13</v>
      </c>
      <c r="C67" s="66">
        <f t="shared" si="5"/>
        <v>4.9922052581394129E-2</v>
      </c>
      <c r="D67" s="39">
        <f t="shared" si="6"/>
        <v>4.9922052581394129E-2</v>
      </c>
      <c r="E67" s="42"/>
      <c r="F67" s="42"/>
      <c r="G67" s="42"/>
      <c r="M67" s="35"/>
    </row>
    <row r="68" spans="2:14" x14ac:dyDescent="0.3">
      <c r="B68" s="63" t="s">
        <v>14</v>
      </c>
      <c r="C68" s="66">
        <f t="shared" si="5"/>
        <v>5.5211511087392841E-2</v>
      </c>
      <c r="D68" s="39">
        <f t="shared" si="6"/>
        <v>5.5211511087392841E-2</v>
      </c>
      <c r="E68" s="42"/>
      <c r="F68" s="42"/>
      <c r="G68" s="42"/>
      <c r="M68" s="35"/>
    </row>
    <row r="69" spans="2:14" x14ac:dyDescent="0.3">
      <c r="B69" s="63" t="s">
        <v>15</v>
      </c>
      <c r="C69" s="66">
        <f t="shared" si="5"/>
        <v>6.0206036241479466E-2</v>
      </c>
      <c r="D69" s="39">
        <f t="shared" si="6"/>
        <v>6.0206036241479466E-2</v>
      </c>
      <c r="E69" s="42"/>
      <c r="F69" s="42"/>
      <c r="G69" s="42"/>
      <c r="M69" s="35"/>
    </row>
    <row r="70" spans="2:14" x14ac:dyDescent="0.3">
      <c r="B70" s="63" t="s">
        <v>16</v>
      </c>
      <c r="C70" s="66">
        <f t="shared" si="5"/>
        <v>9.3238973814267961E-2</v>
      </c>
      <c r="D70" s="39">
        <f t="shared" si="6"/>
        <v>9.3238973814267961E-2</v>
      </c>
      <c r="E70" s="42"/>
      <c r="F70" s="42"/>
      <c r="G70" s="42"/>
      <c r="M70" s="35"/>
    </row>
    <row r="71" spans="2:14" x14ac:dyDescent="0.3">
      <c r="B71" s="63" t="s">
        <v>17</v>
      </c>
      <c r="C71" s="66">
        <f t="shared" si="5"/>
        <v>0.1083883915551057</v>
      </c>
      <c r="D71" s="39">
        <f t="shared" si="6"/>
        <v>0.1083883915551057</v>
      </c>
      <c r="E71" s="42"/>
      <c r="F71" s="42"/>
      <c r="G71" s="42"/>
      <c r="M71" s="35"/>
    </row>
    <row r="72" spans="2:14" ht="14.4" thickBot="1" x14ac:dyDescent="0.35">
      <c r="B72" s="64" t="s">
        <v>18</v>
      </c>
      <c r="C72" s="67">
        <f t="shared" si="5"/>
        <v>0.12662153927611827</v>
      </c>
      <c r="D72" s="41">
        <f t="shared" si="6"/>
        <v>0.12662153927611827</v>
      </c>
      <c r="E72" s="42"/>
      <c r="F72" s="42"/>
      <c r="G72" s="42"/>
      <c r="M72" s="35"/>
    </row>
    <row r="73" spans="2:14" ht="14.4" thickBot="1" x14ac:dyDescent="0.35">
      <c r="B73" s="10" t="s">
        <v>28</v>
      </c>
      <c r="C73" s="111">
        <f>SUM(C61:C72)</f>
        <v>0.99999999999999989</v>
      </c>
      <c r="D73" s="68">
        <f>SUM(D61:D72)</f>
        <v>0.99999999999999989</v>
      </c>
      <c r="E73" s="42"/>
      <c r="F73" s="42"/>
    </row>
    <row r="74" spans="2:14" x14ac:dyDescent="0.3">
      <c r="C74" s="42"/>
    </row>
    <row r="75" spans="2:14" x14ac:dyDescent="0.3">
      <c r="B75" s="33" t="s">
        <v>36</v>
      </c>
    </row>
    <row r="76" spans="2:14" ht="27" customHeight="1" x14ac:dyDescent="0.3">
      <c r="B76" s="150" t="s">
        <v>77</v>
      </c>
      <c r="C76" s="151"/>
      <c r="D76" s="151"/>
      <c r="E76" s="151"/>
      <c r="F76" s="151"/>
      <c r="G76" s="151"/>
      <c r="J76" s="35"/>
      <c r="L76" s="43"/>
      <c r="N76" s="43"/>
    </row>
    <row r="77" spans="2:14" ht="14.4" thickBot="1" x14ac:dyDescent="0.35"/>
    <row r="78" spans="2:14" ht="14.4" thickBot="1" x14ac:dyDescent="0.35">
      <c r="B78" s="12" t="s">
        <v>2</v>
      </c>
      <c r="C78" s="6" t="s">
        <v>35</v>
      </c>
      <c r="D78" s="85"/>
    </row>
    <row r="79" spans="2:14" x14ac:dyDescent="0.3">
      <c r="B79" s="62" t="s">
        <v>7</v>
      </c>
      <c r="C79" s="37">
        <f>+C61*12</f>
        <v>1.5320822324178409</v>
      </c>
      <c r="D79" s="85"/>
      <c r="E79" s="85"/>
    </row>
    <row r="80" spans="2:14" x14ac:dyDescent="0.3">
      <c r="B80" s="63" t="s">
        <v>8</v>
      </c>
      <c r="C80" s="39">
        <f t="shared" ref="C80:C90" si="7">+C62*12</f>
        <v>1.2947781210767628</v>
      </c>
      <c r="D80" s="85"/>
      <c r="E80" s="85"/>
    </row>
    <row r="81" spans="2:7" x14ac:dyDescent="0.3">
      <c r="B81" s="63" t="s">
        <v>9</v>
      </c>
      <c r="C81" s="39">
        <f t="shared" si="7"/>
        <v>1.1258511816887984</v>
      </c>
      <c r="D81" s="85"/>
      <c r="E81" s="85"/>
    </row>
    <row r="82" spans="2:7" x14ac:dyDescent="0.3">
      <c r="B82" s="63" t="s">
        <v>10</v>
      </c>
      <c r="C82" s="39">
        <f t="shared" si="7"/>
        <v>0.84256831463328696</v>
      </c>
      <c r="D82" s="85"/>
      <c r="E82" s="85"/>
    </row>
    <row r="83" spans="2:7" x14ac:dyDescent="0.3">
      <c r="B83" s="63" t="s">
        <v>11</v>
      </c>
      <c r="C83" s="39">
        <f t="shared" si="7"/>
        <v>0.69390434630879927</v>
      </c>
      <c r="D83" s="85"/>
      <c r="E83" s="85"/>
    </row>
    <row r="84" spans="2:7" x14ac:dyDescent="0.3">
      <c r="B84" s="63" t="s">
        <v>12</v>
      </c>
      <c r="C84" s="39">
        <f t="shared" si="7"/>
        <v>0.58775374920540957</v>
      </c>
      <c r="D84" s="85"/>
      <c r="E84" s="85"/>
    </row>
    <row r="85" spans="2:7" x14ac:dyDescent="0.3">
      <c r="B85" s="63" t="s">
        <v>13</v>
      </c>
      <c r="C85" s="39">
        <f t="shared" si="7"/>
        <v>0.59906463097672957</v>
      </c>
      <c r="D85" s="85"/>
      <c r="E85" s="85"/>
    </row>
    <row r="86" spans="2:7" x14ac:dyDescent="0.3">
      <c r="B86" s="63" t="s">
        <v>14</v>
      </c>
      <c r="C86" s="39">
        <f t="shared" si="7"/>
        <v>0.66253813304871412</v>
      </c>
      <c r="D86" s="85"/>
      <c r="E86" s="85"/>
    </row>
    <row r="87" spans="2:7" x14ac:dyDescent="0.3">
      <c r="B87" s="63" t="s">
        <v>15</v>
      </c>
      <c r="C87" s="39">
        <f t="shared" si="7"/>
        <v>0.72247243489775359</v>
      </c>
      <c r="D87" s="85"/>
      <c r="E87" s="85"/>
    </row>
    <row r="88" spans="2:7" x14ac:dyDescent="0.3">
      <c r="B88" s="63" t="s">
        <v>16</v>
      </c>
      <c r="C88" s="39">
        <f t="shared" si="7"/>
        <v>1.1188676857712156</v>
      </c>
      <c r="D88" s="85"/>
      <c r="E88" s="85"/>
    </row>
    <row r="89" spans="2:7" x14ac:dyDescent="0.3">
      <c r="B89" s="63" t="s">
        <v>17</v>
      </c>
      <c r="C89" s="39">
        <f t="shared" si="7"/>
        <v>1.3006606986612683</v>
      </c>
      <c r="D89" s="85"/>
      <c r="E89" s="85"/>
    </row>
    <row r="90" spans="2:7" ht="14.4" thickBot="1" x14ac:dyDescent="0.35">
      <c r="B90" s="64" t="s">
        <v>18</v>
      </c>
      <c r="C90" s="41">
        <f t="shared" si="7"/>
        <v>1.5194584713134192</v>
      </c>
      <c r="D90" s="85"/>
      <c r="E90" s="85"/>
    </row>
    <row r="91" spans="2:7" ht="14.4" thickBot="1" x14ac:dyDescent="0.35">
      <c r="B91" s="9" t="s">
        <v>28</v>
      </c>
      <c r="C91" s="4">
        <f>SUM(C79:C90)</f>
        <v>11.999999999999998</v>
      </c>
      <c r="D91" s="85"/>
    </row>
    <row r="92" spans="2:7" x14ac:dyDescent="0.3">
      <c r="B92" s="33"/>
    </row>
    <row r="93" spans="2:7" x14ac:dyDescent="0.3">
      <c r="B93" s="33" t="s">
        <v>37</v>
      </c>
    </row>
    <row r="94" spans="2:7" ht="27" customHeight="1" x14ac:dyDescent="0.3">
      <c r="B94" s="150" t="s">
        <v>70</v>
      </c>
      <c r="C94" s="151"/>
      <c r="D94" s="151"/>
      <c r="E94" s="151"/>
      <c r="F94" s="151"/>
      <c r="G94" s="151"/>
    </row>
    <row r="95" spans="2:7" ht="14.4" thickBot="1" x14ac:dyDescent="0.35"/>
    <row r="96" spans="2:7" ht="14.4" thickBot="1" x14ac:dyDescent="0.35">
      <c r="B96" s="12" t="s">
        <v>2</v>
      </c>
      <c r="C96" s="12" t="s">
        <v>38</v>
      </c>
      <c r="D96" s="8" t="s">
        <v>39</v>
      </c>
      <c r="E96" s="42"/>
      <c r="F96" s="42"/>
    </row>
    <row r="97" spans="2:7" x14ac:dyDescent="0.3">
      <c r="B97" s="62" t="s">
        <v>7</v>
      </c>
      <c r="C97" s="17">
        <f t="shared" ref="C97:C108" si="8">POWER(C79,$E$13)</f>
        <v>1.7412723302747908</v>
      </c>
      <c r="D97" s="89">
        <f>D176/$E$9</f>
        <v>1.375</v>
      </c>
      <c r="E97" s="42"/>
      <c r="F97" s="42"/>
      <c r="G97" s="42"/>
    </row>
    <row r="98" spans="2:7" x14ac:dyDescent="0.3">
      <c r="B98" s="63" t="s">
        <v>8</v>
      </c>
      <c r="C98" s="17">
        <f t="shared" si="8"/>
        <v>1.3991167560826836</v>
      </c>
      <c r="D98" s="89">
        <f t="shared" ref="D98:D108" si="9">D177/$E$9</f>
        <v>1.375</v>
      </c>
      <c r="E98" s="42"/>
      <c r="F98" s="42"/>
      <c r="G98" s="42"/>
    </row>
    <row r="99" spans="2:7" x14ac:dyDescent="0.3">
      <c r="B99" s="63" t="s">
        <v>9</v>
      </c>
      <c r="C99" s="17">
        <f t="shared" si="8"/>
        <v>1.1666088975038333</v>
      </c>
      <c r="D99" s="89">
        <f t="shared" si="9"/>
        <v>1.375</v>
      </c>
      <c r="E99" s="42"/>
      <c r="F99" s="42"/>
      <c r="G99" s="42"/>
    </row>
    <row r="100" spans="2:7" x14ac:dyDescent="0.3">
      <c r="B100" s="63" t="s">
        <v>10</v>
      </c>
      <c r="C100" s="17">
        <f t="shared" si="8"/>
        <v>0.8003623672936524</v>
      </c>
      <c r="D100" s="89">
        <f t="shared" si="9"/>
        <v>0.65416666666666667</v>
      </c>
      <c r="E100" s="42"/>
      <c r="F100" s="42"/>
      <c r="G100" s="42"/>
    </row>
    <row r="101" spans="2:7" x14ac:dyDescent="0.3">
      <c r="B101" s="63" t="s">
        <v>11</v>
      </c>
      <c r="C101" s="17">
        <f t="shared" si="8"/>
        <v>0.6218555146718332</v>
      </c>
      <c r="D101" s="89">
        <f t="shared" si="9"/>
        <v>0.65416666666666667</v>
      </c>
      <c r="E101" s="42"/>
      <c r="F101" s="42"/>
      <c r="G101" s="42"/>
    </row>
    <row r="102" spans="2:7" x14ac:dyDescent="0.3">
      <c r="B102" s="63" t="s">
        <v>12</v>
      </c>
      <c r="C102" s="17">
        <f t="shared" si="8"/>
        <v>0.50113418648109709</v>
      </c>
      <c r="D102" s="89">
        <f t="shared" si="9"/>
        <v>0.65416666666666667</v>
      </c>
      <c r="E102" s="42"/>
      <c r="F102" s="42"/>
      <c r="G102" s="42"/>
    </row>
    <row r="103" spans="2:7" x14ac:dyDescent="0.3">
      <c r="B103" s="63" t="s">
        <v>13</v>
      </c>
      <c r="C103" s="17">
        <f t="shared" si="8"/>
        <v>0.5137073543758407</v>
      </c>
      <c r="D103" s="89">
        <f t="shared" si="9"/>
        <v>0.58750000000000002</v>
      </c>
      <c r="E103" s="42"/>
      <c r="F103" s="42"/>
      <c r="G103" s="42"/>
    </row>
    <row r="104" spans="2:7" x14ac:dyDescent="0.3">
      <c r="B104" s="63" t="s">
        <v>14</v>
      </c>
      <c r="C104" s="17">
        <f t="shared" si="8"/>
        <v>0.58556369617276993</v>
      </c>
      <c r="D104" s="89">
        <f t="shared" si="9"/>
        <v>0.58750000000000002</v>
      </c>
      <c r="E104" s="42"/>
      <c r="F104" s="42"/>
      <c r="G104" s="42"/>
    </row>
    <row r="105" spans="2:7" x14ac:dyDescent="0.3">
      <c r="B105" s="63" t="s">
        <v>15</v>
      </c>
      <c r="C105" s="17">
        <f t="shared" si="8"/>
        <v>0.65534149306719325</v>
      </c>
      <c r="D105" s="89">
        <f t="shared" si="9"/>
        <v>0.58750000000000002</v>
      </c>
      <c r="E105" s="42"/>
      <c r="F105" s="42"/>
      <c r="G105" s="42"/>
    </row>
    <row r="106" spans="2:7" x14ac:dyDescent="0.3">
      <c r="B106" s="63" t="s">
        <v>16</v>
      </c>
      <c r="C106" s="17">
        <f t="shared" si="8"/>
        <v>1.1572104595822983</v>
      </c>
      <c r="D106" s="89">
        <f t="shared" si="9"/>
        <v>1.2916666666666667</v>
      </c>
      <c r="E106" s="42"/>
      <c r="F106" s="42"/>
      <c r="G106" s="42"/>
    </row>
    <row r="107" spans="2:7" x14ac:dyDescent="0.3">
      <c r="B107" s="63" t="s">
        <v>17</v>
      </c>
      <c r="C107" s="17">
        <f t="shared" si="8"/>
        <v>1.4073859881110458</v>
      </c>
      <c r="D107" s="89">
        <f t="shared" si="9"/>
        <v>1.2916666666666667</v>
      </c>
      <c r="E107" s="42"/>
      <c r="F107" s="42"/>
      <c r="G107" s="42"/>
    </row>
    <row r="108" spans="2:7" ht="14.4" thickBot="1" x14ac:dyDescent="0.35">
      <c r="B108" s="64" t="s">
        <v>18</v>
      </c>
      <c r="C108" s="91">
        <f t="shared" si="8"/>
        <v>1.722643799187429</v>
      </c>
      <c r="D108" s="90">
        <f t="shared" si="9"/>
        <v>1.2916666666666667</v>
      </c>
      <c r="E108" s="42"/>
      <c r="F108" s="42"/>
      <c r="G108" s="42"/>
    </row>
    <row r="110" spans="2:7" x14ac:dyDescent="0.3">
      <c r="B110" s="33" t="s">
        <v>40</v>
      </c>
    </row>
    <row r="111" spans="2:7" ht="14.4" x14ac:dyDescent="0.3">
      <c r="B111" s="150" t="s">
        <v>65</v>
      </c>
      <c r="C111" s="151"/>
      <c r="D111" s="151"/>
      <c r="E111" s="151"/>
      <c r="F111" s="151"/>
      <c r="G111" s="151"/>
    </row>
    <row r="112" spans="2:7" ht="14.4" thickBot="1" x14ac:dyDescent="0.35"/>
    <row r="113" spans="2:10" ht="14.4" thickBot="1" x14ac:dyDescent="0.35">
      <c r="B113" s="143" t="s">
        <v>2</v>
      </c>
      <c r="C113" s="140" t="s">
        <v>62</v>
      </c>
      <c r="D113" s="141"/>
      <c r="E113" s="142"/>
      <c r="F113" s="42"/>
      <c r="G113" s="42"/>
      <c r="H113" s="42"/>
    </row>
    <row r="114" spans="2:10" ht="14.4" thickBot="1" x14ac:dyDescent="0.35">
      <c r="B114" s="159"/>
      <c r="C114" s="11" t="s">
        <v>4</v>
      </c>
      <c r="D114" s="5" t="s">
        <v>5</v>
      </c>
      <c r="E114" s="7" t="s">
        <v>6</v>
      </c>
      <c r="F114" s="42"/>
      <c r="G114" s="42"/>
      <c r="H114" s="42"/>
      <c r="J114" s="42"/>
    </row>
    <row r="115" spans="2:10" x14ac:dyDescent="0.3">
      <c r="B115" s="62" t="s">
        <v>7</v>
      </c>
      <c r="C115" s="65">
        <f>C97*$E$10</f>
        <v>2.263654029357228</v>
      </c>
      <c r="D115" s="36">
        <f>C97*$E$11</f>
        <v>4.3531808256869766</v>
      </c>
      <c r="E115" s="37">
        <f>C97*$E$12</f>
        <v>4.3531808256869766</v>
      </c>
      <c r="F115" s="42"/>
      <c r="G115" s="42"/>
      <c r="H115" s="42"/>
      <c r="I115" s="42"/>
      <c r="J115" s="42"/>
    </row>
    <row r="116" spans="2:10" x14ac:dyDescent="0.3">
      <c r="B116" s="63" t="s">
        <v>8</v>
      </c>
      <c r="C116" s="66">
        <f t="shared" ref="C116:C126" si="10">C98*$E$10</f>
        <v>1.8188517829074888</v>
      </c>
      <c r="D116" s="38">
        <f t="shared" ref="D116:D126" si="11">C98*$E$11</f>
        <v>3.4977918902067091</v>
      </c>
      <c r="E116" s="39">
        <f t="shared" ref="E116:E126" si="12">C98*$E$12</f>
        <v>3.4977918902067091</v>
      </c>
      <c r="F116" s="42"/>
      <c r="G116" s="42"/>
      <c r="H116" s="42"/>
      <c r="I116" s="42"/>
      <c r="J116" s="42"/>
    </row>
    <row r="117" spans="2:10" x14ac:dyDescent="0.3">
      <c r="B117" s="63" t="s">
        <v>9</v>
      </c>
      <c r="C117" s="66">
        <f t="shared" si="10"/>
        <v>1.5165915667549834</v>
      </c>
      <c r="D117" s="38">
        <f t="shared" si="11"/>
        <v>2.9165222437595832</v>
      </c>
      <c r="E117" s="39">
        <f t="shared" si="12"/>
        <v>2.9165222437595832</v>
      </c>
      <c r="F117" s="42"/>
      <c r="G117" s="42"/>
      <c r="H117" s="42"/>
      <c r="I117" s="42"/>
      <c r="J117" s="42"/>
    </row>
    <row r="118" spans="2:10" x14ac:dyDescent="0.3">
      <c r="B118" s="63" t="s">
        <v>10</v>
      </c>
      <c r="C118" s="66">
        <f t="shared" si="10"/>
        <v>1.0404710774817481</v>
      </c>
      <c r="D118" s="38">
        <f t="shared" si="11"/>
        <v>2.0009059182341309</v>
      </c>
      <c r="E118" s="39">
        <f t="shared" si="12"/>
        <v>2.0009059182341309</v>
      </c>
      <c r="F118" s="42"/>
      <c r="G118" s="42"/>
      <c r="H118" s="42"/>
      <c r="I118" s="42"/>
      <c r="J118" s="42"/>
    </row>
    <row r="119" spans="2:10" x14ac:dyDescent="0.3">
      <c r="B119" s="63" t="s">
        <v>11</v>
      </c>
      <c r="C119" s="66">
        <f t="shared" si="10"/>
        <v>0.8084121690733832</v>
      </c>
      <c r="D119" s="38">
        <f t="shared" si="11"/>
        <v>1.554638786679583</v>
      </c>
      <c r="E119" s="39">
        <f t="shared" si="12"/>
        <v>1.554638786679583</v>
      </c>
      <c r="F119" s="42"/>
      <c r="G119" s="42"/>
      <c r="H119" s="42"/>
      <c r="I119" s="42"/>
      <c r="J119" s="42"/>
    </row>
    <row r="120" spans="2:10" x14ac:dyDescent="0.3">
      <c r="B120" s="63" t="s">
        <v>12</v>
      </c>
      <c r="C120" s="66">
        <f t="shared" si="10"/>
        <v>0.65147444242542629</v>
      </c>
      <c r="D120" s="38">
        <f t="shared" si="11"/>
        <v>1.2528354662027428</v>
      </c>
      <c r="E120" s="39">
        <f t="shared" si="12"/>
        <v>1.2528354662027428</v>
      </c>
      <c r="F120" s="42"/>
      <c r="G120" s="42"/>
      <c r="H120" s="42"/>
      <c r="I120" s="42"/>
      <c r="J120" s="42"/>
    </row>
    <row r="121" spans="2:10" x14ac:dyDescent="0.3">
      <c r="B121" s="63" t="s">
        <v>13</v>
      </c>
      <c r="C121" s="66">
        <f t="shared" si="10"/>
        <v>0.66781956068859294</v>
      </c>
      <c r="D121" s="38">
        <f t="shared" si="11"/>
        <v>1.2842683859396018</v>
      </c>
      <c r="E121" s="39">
        <f t="shared" si="12"/>
        <v>1.2842683859396018</v>
      </c>
      <c r="F121" s="42"/>
      <c r="G121" s="42"/>
      <c r="H121" s="42"/>
      <c r="I121" s="42"/>
      <c r="J121" s="42"/>
    </row>
    <row r="122" spans="2:10" x14ac:dyDescent="0.3">
      <c r="B122" s="63" t="s">
        <v>14</v>
      </c>
      <c r="C122" s="66">
        <f t="shared" si="10"/>
        <v>0.76123280502460089</v>
      </c>
      <c r="D122" s="38">
        <f t="shared" si="11"/>
        <v>1.4639092404319247</v>
      </c>
      <c r="E122" s="39">
        <f t="shared" si="12"/>
        <v>1.4639092404319247</v>
      </c>
      <c r="F122" s="42"/>
      <c r="G122" s="42"/>
      <c r="H122" s="42"/>
      <c r="I122" s="42"/>
      <c r="J122" s="42"/>
    </row>
    <row r="123" spans="2:10" x14ac:dyDescent="0.3">
      <c r="B123" s="63" t="s">
        <v>15</v>
      </c>
      <c r="C123" s="66">
        <f t="shared" si="10"/>
        <v>0.85194394098735127</v>
      </c>
      <c r="D123" s="38">
        <f t="shared" si="11"/>
        <v>1.6383537326679831</v>
      </c>
      <c r="E123" s="39">
        <f t="shared" si="12"/>
        <v>1.6383537326679831</v>
      </c>
      <c r="F123" s="42"/>
      <c r="G123" s="42"/>
      <c r="H123" s="42"/>
      <c r="I123" s="42"/>
      <c r="J123" s="42"/>
    </row>
    <row r="124" spans="2:10" x14ac:dyDescent="0.3">
      <c r="B124" s="63" t="s">
        <v>16</v>
      </c>
      <c r="C124" s="66">
        <f t="shared" si="10"/>
        <v>1.5043735974569878</v>
      </c>
      <c r="D124" s="38">
        <f t="shared" si="11"/>
        <v>2.8930261489557458</v>
      </c>
      <c r="E124" s="39">
        <f t="shared" si="12"/>
        <v>2.8930261489557458</v>
      </c>
      <c r="F124" s="42"/>
      <c r="G124" s="42"/>
      <c r="H124" s="42"/>
      <c r="I124" s="42"/>
      <c r="J124" s="42"/>
    </row>
    <row r="125" spans="2:10" x14ac:dyDescent="0.3">
      <c r="B125" s="63" t="s">
        <v>17</v>
      </c>
      <c r="C125" s="66">
        <f t="shared" si="10"/>
        <v>1.8296017845443595</v>
      </c>
      <c r="D125" s="38">
        <f t="shared" si="11"/>
        <v>3.5184649702776145</v>
      </c>
      <c r="E125" s="39">
        <f t="shared" si="12"/>
        <v>3.5184649702776145</v>
      </c>
      <c r="F125" s="42"/>
      <c r="G125" s="42"/>
      <c r="H125" s="42"/>
      <c r="I125" s="42"/>
      <c r="J125" s="42"/>
    </row>
    <row r="126" spans="2:10" ht="14.4" thickBot="1" x14ac:dyDescent="0.35">
      <c r="B126" s="69" t="s">
        <v>18</v>
      </c>
      <c r="C126" s="67">
        <f t="shared" si="10"/>
        <v>2.2394369389436579</v>
      </c>
      <c r="D126" s="40">
        <f t="shared" si="11"/>
        <v>4.306609497968573</v>
      </c>
      <c r="E126" s="41">
        <f t="shared" si="12"/>
        <v>4.306609497968573</v>
      </c>
      <c r="F126" s="42"/>
      <c r="G126" s="42"/>
      <c r="H126" s="42"/>
      <c r="I126" s="42"/>
    </row>
    <row r="127" spans="2:10" ht="14.4" thickBot="1" x14ac:dyDescent="0.35">
      <c r="B127" s="10" t="s">
        <v>27</v>
      </c>
      <c r="C127" s="109">
        <f>AVERAGE(C115:C126)</f>
        <v>1.3294886413038174</v>
      </c>
      <c r="D127" s="110">
        <f>AVERAGE(D115:D126)</f>
        <v>2.5567089255842639</v>
      </c>
      <c r="E127" s="68">
        <f>AVERAGE(E115:E126)</f>
        <v>2.5567089255842639</v>
      </c>
      <c r="F127" s="42"/>
      <c r="G127" s="42"/>
      <c r="H127" s="42"/>
    </row>
    <row r="128" spans="2:10" x14ac:dyDescent="0.3">
      <c r="F128" s="42"/>
      <c r="G128" s="42"/>
      <c r="H128" s="42"/>
    </row>
    <row r="129" spans="2:11" x14ac:dyDescent="0.3">
      <c r="B129" s="33" t="s">
        <v>41</v>
      </c>
    </row>
    <row r="130" spans="2:11" x14ac:dyDescent="0.3">
      <c r="B130" s="44" t="s">
        <v>42</v>
      </c>
    </row>
    <row r="131" spans="2:11" ht="28.5" customHeight="1" x14ac:dyDescent="0.3">
      <c r="B131" s="150" t="s">
        <v>66</v>
      </c>
      <c r="C131" s="151"/>
      <c r="D131" s="151"/>
      <c r="E131" s="151"/>
      <c r="F131" s="151"/>
      <c r="G131" s="151"/>
    </row>
    <row r="133" spans="2:11" s="24" customFormat="1" x14ac:dyDescent="0.3">
      <c r="B133" s="45" t="s">
        <v>43</v>
      </c>
    </row>
    <row r="134" spans="2:11" s="24" customFormat="1" x14ac:dyDescent="0.3">
      <c r="B134" s="46" t="s">
        <v>64</v>
      </c>
    </row>
    <row r="135" spans="2:11" s="24" customFormat="1" ht="24.75" customHeight="1" x14ac:dyDescent="0.3">
      <c r="B135" s="160" t="s">
        <v>44</v>
      </c>
      <c r="C135" s="161"/>
      <c r="D135" s="161"/>
      <c r="E135" s="161"/>
      <c r="F135" s="161"/>
      <c r="G135" s="161"/>
      <c r="H135" s="47"/>
      <c r="I135" s="47"/>
      <c r="J135" s="47"/>
    </row>
    <row r="136" spans="2:11" ht="14.4" thickBot="1" x14ac:dyDescent="0.35">
      <c r="B136" s="34"/>
    </row>
    <row r="137" spans="2:11" ht="14.4" thickBot="1" x14ac:dyDescent="0.35">
      <c r="B137" s="143" t="s">
        <v>46</v>
      </c>
      <c r="C137" s="11" t="s">
        <v>4</v>
      </c>
      <c r="D137" s="5" t="s">
        <v>5</v>
      </c>
      <c r="E137" s="7" t="s">
        <v>6</v>
      </c>
      <c r="I137" s="47"/>
      <c r="J137" s="47"/>
      <c r="K137" s="47"/>
    </row>
    <row r="138" spans="2:11" ht="14.4" thickBot="1" x14ac:dyDescent="0.35">
      <c r="B138" s="144"/>
      <c r="C138" s="58">
        <f>1.5/C127</f>
        <v>1.128253339967586</v>
      </c>
      <c r="D138" s="59">
        <f>3/D127</f>
        <v>1.1733834735662896</v>
      </c>
      <c r="E138" s="60">
        <f>3/E127</f>
        <v>1.1733834735662896</v>
      </c>
      <c r="I138" s="47"/>
      <c r="J138" s="47"/>
      <c r="K138" s="47"/>
    </row>
    <row r="139" spans="2:11" ht="14.4" thickBot="1" x14ac:dyDescent="0.35">
      <c r="B139" s="48"/>
      <c r="C139" s="48"/>
      <c r="D139" s="48"/>
      <c r="E139" s="48"/>
      <c r="I139" s="47"/>
      <c r="J139" s="47"/>
      <c r="K139" s="47"/>
    </row>
    <row r="140" spans="2:11" s="48" customFormat="1" ht="14.4" thickBot="1" x14ac:dyDescent="0.35">
      <c r="B140" s="143" t="s">
        <v>2</v>
      </c>
      <c r="C140" s="140" t="s">
        <v>38</v>
      </c>
      <c r="D140" s="141"/>
      <c r="E140" s="142"/>
      <c r="F140" s="20"/>
      <c r="G140" s="20"/>
      <c r="H140" s="20"/>
      <c r="I140" s="47"/>
      <c r="J140" s="47"/>
      <c r="K140" s="47"/>
    </row>
    <row r="141" spans="2:11" ht="14.4" thickBot="1" x14ac:dyDescent="0.35">
      <c r="B141" s="159"/>
      <c r="C141" s="11" t="s">
        <v>4</v>
      </c>
      <c r="D141" s="5" t="s">
        <v>5</v>
      </c>
      <c r="E141" s="7" t="s">
        <v>6</v>
      </c>
      <c r="I141" s="47"/>
      <c r="J141" s="47"/>
      <c r="K141" s="47"/>
    </row>
    <row r="142" spans="2:11" x14ac:dyDescent="0.3">
      <c r="B142" s="70" t="s">
        <v>7</v>
      </c>
      <c r="C142" s="65">
        <f>IF($C$127&gt;1.5,C115*$C$138,C115)</f>
        <v>2.263654029357228</v>
      </c>
      <c r="D142" s="36">
        <f>IF($D$127&gt;3,D115*$D$138,D115)</f>
        <v>4.3531808256869766</v>
      </c>
      <c r="E142" s="37">
        <f>IF($E$127&gt;3,E115*$E$138,E115)</f>
        <v>4.3531808256869766</v>
      </c>
      <c r="I142" s="47"/>
      <c r="J142" s="47"/>
      <c r="K142" s="47"/>
    </row>
    <row r="143" spans="2:11" x14ac:dyDescent="0.3">
      <c r="B143" s="71" t="s">
        <v>8</v>
      </c>
      <c r="C143" s="66">
        <f t="shared" ref="C143:C153" si="13">IF($C$127&gt;1.5,C116*$C$138,C116)</f>
        <v>1.8188517829074888</v>
      </c>
      <c r="D143" s="38">
        <f t="shared" ref="D143:D153" si="14">IF($D$127&gt;3,D116*$D$138,D116)</f>
        <v>3.4977918902067091</v>
      </c>
      <c r="E143" s="39">
        <f t="shared" ref="E143:E153" si="15">IF($E$127&gt;3,E116*$E$138,E116)</f>
        <v>3.4977918902067091</v>
      </c>
      <c r="I143" s="47"/>
      <c r="J143" s="47"/>
      <c r="K143" s="47"/>
    </row>
    <row r="144" spans="2:11" x14ac:dyDescent="0.3">
      <c r="B144" s="71" t="s">
        <v>9</v>
      </c>
      <c r="C144" s="66">
        <f t="shared" si="13"/>
        <v>1.5165915667549834</v>
      </c>
      <c r="D144" s="38">
        <f t="shared" si="14"/>
        <v>2.9165222437595832</v>
      </c>
      <c r="E144" s="39">
        <f t="shared" si="15"/>
        <v>2.9165222437595832</v>
      </c>
      <c r="I144" s="47"/>
      <c r="J144" s="47"/>
      <c r="K144" s="47"/>
    </row>
    <row r="145" spans="2:11" x14ac:dyDescent="0.3">
      <c r="B145" s="71" t="s">
        <v>10</v>
      </c>
      <c r="C145" s="66">
        <f t="shared" si="13"/>
        <v>1.0404710774817481</v>
      </c>
      <c r="D145" s="38">
        <f t="shared" si="14"/>
        <v>2.0009059182341309</v>
      </c>
      <c r="E145" s="39">
        <f t="shared" si="15"/>
        <v>2.0009059182341309</v>
      </c>
      <c r="I145" s="47"/>
      <c r="J145" s="47"/>
      <c r="K145" s="47"/>
    </row>
    <row r="146" spans="2:11" x14ac:dyDescent="0.3">
      <c r="B146" s="71" t="s">
        <v>11</v>
      </c>
      <c r="C146" s="66">
        <f t="shared" si="13"/>
        <v>0.8084121690733832</v>
      </c>
      <c r="D146" s="38">
        <f t="shared" si="14"/>
        <v>1.554638786679583</v>
      </c>
      <c r="E146" s="39">
        <f t="shared" si="15"/>
        <v>1.554638786679583</v>
      </c>
      <c r="I146" s="47"/>
      <c r="J146" s="47"/>
      <c r="K146" s="47"/>
    </row>
    <row r="147" spans="2:11" x14ac:dyDescent="0.3">
      <c r="B147" s="71" t="s">
        <v>12</v>
      </c>
      <c r="C147" s="66">
        <f t="shared" si="13"/>
        <v>0.65147444242542629</v>
      </c>
      <c r="D147" s="38">
        <f t="shared" si="14"/>
        <v>1.2528354662027428</v>
      </c>
      <c r="E147" s="39">
        <f t="shared" si="15"/>
        <v>1.2528354662027428</v>
      </c>
      <c r="I147" s="47"/>
      <c r="J147" s="47"/>
      <c r="K147" s="47"/>
    </row>
    <row r="148" spans="2:11" x14ac:dyDescent="0.3">
      <c r="B148" s="71" t="s">
        <v>13</v>
      </c>
      <c r="C148" s="66">
        <f t="shared" si="13"/>
        <v>0.66781956068859294</v>
      </c>
      <c r="D148" s="38">
        <f t="shared" si="14"/>
        <v>1.2842683859396018</v>
      </c>
      <c r="E148" s="39">
        <f t="shared" si="15"/>
        <v>1.2842683859396018</v>
      </c>
      <c r="I148" s="47"/>
      <c r="J148" s="47"/>
      <c r="K148" s="47"/>
    </row>
    <row r="149" spans="2:11" x14ac:dyDescent="0.3">
      <c r="B149" s="71" t="s">
        <v>14</v>
      </c>
      <c r="C149" s="66">
        <f t="shared" si="13"/>
        <v>0.76123280502460089</v>
      </c>
      <c r="D149" s="38">
        <f t="shared" si="14"/>
        <v>1.4639092404319247</v>
      </c>
      <c r="E149" s="39">
        <f t="shared" si="15"/>
        <v>1.4639092404319247</v>
      </c>
      <c r="I149" s="47"/>
      <c r="J149" s="47"/>
      <c r="K149" s="47"/>
    </row>
    <row r="150" spans="2:11" x14ac:dyDescent="0.3">
      <c r="B150" s="71" t="s">
        <v>15</v>
      </c>
      <c r="C150" s="66">
        <f t="shared" si="13"/>
        <v>0.85194394098735127</v>
      </c>
      <c r="D150" s="38">
        <f t="shared" si="14"/>
        <v>1.6383537326679831</v>
      </c>
      <c r="E150" s="39">
        <f t="shared" si="15"/>
        <v>1.6383537326679831</v>
      </c>
      <c r="I150" s="47"/>
      <c r="J150" s="47"/>
      <c r="K150" s="47"/>
    </row>
    <row r="151" spans="2:11" x14ac:dyDescent="0.3">
      <c r="B151" s="71" t="s">
        <v>16</v>
      </c>
      <c r="C151" s="66">
        <f t="shared" si="13"/>
        <v>1.5043735974569878</v>
      </c>
      <c r="D151" s="38">
        <f t="shared" si="14"/>
        <v>2.8930261489557458</v>
      </c>
      <c r="E151" s="39">
        <f t="shared" si="15"/>
        <v>2.8930261489557458</v>
      </c>
      <c r="I151" s="47"/>
      <c r="J151" s="47"/>
      <c r="K151" s="47"/>
    </row>
    <row r="152" spans="2:11" x14ac:dyDescent="0.3">
      <c r="B152" s="71" t="s">
        <v>17</v>
      </c>
      <c r="C152" s="66">
        <f t="shared" si="13"/>
        <v>1.8296017845443595</v>
      </c>
      <c r="D152" s="38">
        <f t="shared" si="14"/>
        <v>3.5184649702776145</v>
      </c>
      <c r="E152" s="39">
        <f t="shared" si="15"/>
        <v>3.5184649702776145</v>
      </c>
      <c r="I152" s="47"/>
      <c r="J152" s="47"/>
      <c r="K152" s="47"/>
    </row>
    <row r="153" spans="2:11" ht="14.4" thickBot="1" x14ac:dyDescent="0.35">
      <c r="B153" s="72" t="s">
        <v>18</v>
      </c>
      <c r="C153" s="67">
        <f t="shared" si="13"/>
        <v>2.2394369389436579</v>
      </c>
      <c r="D153" s="40">
        <f t="shared" si="14"/>
        <v>4.306609497968573</v>
      </c>
      <c r="E153" s="41">
        <f t="shared" si="15"/>
        <v>4.306609497968573</v>
      </c>
      <c r="I153" s="47"/>
      <c r="J153" s="47"/>
      <c r="K153" s="47"/>
    </row>
    <row r="154" spans="2:11" ht="14.4" thickBot="1" x14ac:dyDescent="0.35">
      <c r="B154" s="10" t="s">
        <v>27</v>
      </c>
      <c r="C154" s="111">
        <f>AVERAGE(C142:C153)</f>
        <v>1.3294886413038174</v>
      </c>
      <c r="D154" s="110">
        <f>AVERAGE(D142:D153)</f>
        <v>2.5567089255842639</v>
      </c>
      <c r="E154" s="68">
        <f>AVERAGE(E142:E153)</f>
        <v>2.5567089255842639</v>
      </c>
      <c r="I154" s="47"/>
      <c r="J154" s="47"/>
      <c r="K154" s="47"/>
    </row>
    <row r="155" spans="2:11" x14ac:dyDescent="0.3">
      <c r="B155" s="33"/>
      <c r="G155" s="47"/>
      <c r="H155" s="47"/>
      <c r="I155" s="47"/>
      <c r="J155" s="47"/>
      <c r="K155" s="47"/>
    </row>
    <row r="156" spans="2:11" x14ac:dyDescent="0.3">
      <c r="B156" s="93" t="s">
        <v>45</v>
      </c>
      <c r="C156" s="19"/>
      <c r="D156" s="19"/>
      <c r="E156" s="19"/>
      <c r="F156" s="19"/>
      <c r="G156" s="94"/>
      <c r="H156" s="47"/>
      <c r="I156" s="47"/>
      <c r="J156" s="47"/>
      <c r="K156" s="47"/>
    </row>
    <row r="157" spans="2:11" ht="27" customHeight="1" x14ac:dyDescent="0.3">
      <c r="B157" s="150" t="s">
        <v>71</v>
      </c>
      <c r="C157" s="151"/>
      <c r="D157" s="151"/>
      <c r="E157" s="151"/>
      <c r="F157" s="151"/>
      <c r="G157" s="151"/>
    </row>
    <row r="158" spans="2:11" x14ac:dyDescent="0.3">
      <c r="B158" s="19"/>
      <c r="C158" s="19"/>
      <c r="D158" s="19"/>
      <c r="E158" s="19"/>
      <c r="F158" s="19"/>
      <c r="G158" s="19"/>
    </row>
    <row r="159" spans="2:11" x14ac:dyDescent="0.3">
      <c r="B159" s="93" t="s">
        <v>47</v>
      </c>
      <c r="C159" s="19"/>
      <c r="D159" s="19"/>
      <c r="E159" s="19"/>
      <c r="F159" s="19"/>
      <c r="G159" s="19"/>
    </row>
    <row r="160" spans="2:11" x14ac:dyDescent="0.3">
      <c r="B160" s="44" t="s">
        <v>48</v>
      </c>
      <c r="C160" s="19"/>
      <c r="D160" s="19"/>
      <c r="E160" s="19"/>
      <c r="F160" s="19"/>
      <c r="G160" s="19"/>
    </row>
    <row r="161" spans="2:39" ht="39" customHeight="1" x14ac:dyDescent="0.3">
      <c r="B161" s="150" t="s">
        <v>50</v>
      </c>
      <c r="C161" s="151"/>
      <c r="D161" s="151"/>
      <c r="E161" s="151"/>
      <c r="F161" s="151"/>
      <c r="G161" s="151"/>
    </row>
    <row r="162" spans="2:39" ht="12.75" customHeight="1" x14ac:dyDescent="0.3">
      <c r="B162" s="44" t="s">
        <v>49</v>
      </c>
      <c r="C162" s="19"/>
      <c r="D162" s="19"/>
      <c r="E162" s="19"/>
      <c r="F162" s="19"/>
      <c r="G162" s="19"/>
    </row>
    <row r="163" spans="2:39" ht="12.75" customHeight="1" x14ac:dyDescent="0.3">
      <c r="B163" s="44"/>
      <c r="C163" s="19"/>
      <c r="D163" s="19"/>
      <c r="E163" s="19"/>
      <c r="F163" s="19"/>
      <c r="G163" s="19"/>
    </row>
    <row r="164" spans="2:39" s="19" customFormat="1" ht="12.75" customHeight="1" thickBot="1" x14ac:dyDescent="0.35">
      <c r="C164" s="92" t="s">
        <v>51</v>
      </c>
      <c r="D164" s="157" t="s">
        <v>52</v>
      </c>
      <c r="E164" s="158"/>
      <c r="L164" s="20"/>
      <c r="M164" s="20"/>
      <c r="N164" s="20"/>
      <c r="O164" s="20"/>
      <c r="P164" s="20"/>
      <c r="Q164" s="20"/>
      <c r="R164" s="20"/>
      <c r="S164" s="20"/>
    </row>
    <row r="165" spans="2:39" s="49" customFormat="1" ht="15.6" thickBot="1" x14ac:dyDescent="0.35">
      <c r="B165" s="84" t="s">
        <v>56</v>
      </c>
      <c r="C165" s="73" t="s">
        <v>38</v>
      </c>
      <c r="D165" s="13" t="s">
        <v>53</v>
      </c>
      <c r="E165" s="2" t="s">
        <v>54</v>
      </c>
      <c r="F165" s="19"/>
      <c r="G165" s="19"/>
      <c r="H165" s="19"/>
      <c r="I165" s="19"/>
      <c r="J165" s="19"/>
      <c r="K165" s="19"/>
      <c r="L165" s="20"/>
      <c r="M165" s="20"/>
      <c r="N165" s="20"/>
      <c r="O165" s="20"/>
      <c r="P165" s="20"/>
      <c r="Q165" s="20"/>
      <c r="R165" s="20"/>
      <c r="S165" s="20"/>
    </row>
    <row r="166" spans="2:39" ht="19.5" customHeight="1" x14ac:dyDescent="0.45">
      <c r="B166" s="75" t="s">
        <v>57</v>
      </c>
      <c r="C166" s="74">
        <f>AVERAGE($D$176:$D$178)</f>
        <v>1.6499999999999997</v>
      </c>
      <c r="D166" s="50">
        <f>MIN($C$142:$C$144)</f>
        <v>1.5165915667549834</v>
      </c>
      <c r="E166" s="51">
        <f>MAX($C$142:$C$144)</f>
        <v>2.263654029357228</v>
      </c>
      <c r="F166" s="19"/>
      <c r="G166" s="19"/>
      <c r="H166" s="19"/>
      <c r="I166" s="19"/>
      <c r="J166" s="19"/>
      <c r="K166" s="19"/>
      <c r="M166" s="86"/>
    </row>
    <row r="167" spans="2:39" ht="19.5" customHeight="1" x14ac:dyDescent="0.45">
      <c r="B167" s="76" t="s">
        <v>58</v>
      </c>
      <c r="C167" s="66">
        <f>AVERAGE($D$179:$D$181)</f>
        <v>0.78500000000000003</v>
      </c>
      <c r="D167" s="52">
        <f>MIN($C$145:$C$147)</f>
        <v>0.65147444242542629</v>
      </c>
      <c r="E167" s="53">
        <f>MAX($C$145:$C$147)</f>
        <v>1.0404710774817481</v>
      </c>
      <c r="F167" s="19"/>
      <c r="G167" s="19"/>
      <c r="H167" s="19"/>
      <c r="I167" s="19"/>
      <c r="J167" s="19"/>
      <c r="K167" s="19"/>
      <c r="M167" s="86"/>
    </row>
    <row r="168" spans="2:39" ht="19.5" customHeight="1" x14ac:dyDescent="0.45">
      <c r="B168" s="76" t="s">
        <v>59</v>
      </c>
      <c r="C168" s="66">
        <f>AVERAGE($D$182:$D$184)</f>
        <v>0.70499999999999996</v>
      </c>
      <c r="D168" s="52">
        <f>MIN($C$148:$C$150)</f>
        <v>0.66781956068859294</v>
      </c>
      <c r="E168" s="53">
        <f>MAX($C$148:$C$150)</f>
        <v>0.85194394098735127</v>
      </c>
      <c r="F168" s="19"/>
      <c r="G168" s="19"/>
      <c r="H168" s="19"/>
      <c r="I168" s="19"/>
      <c r="J168" s="19"/>
      <c r="K168" s="19"/>
      <c r="M168" s="86"/>
    </row>
    <row r="169" spans="2:39" ht="19.5" customHeight="1" thickBot="1" x14ac:dyDescent="0.35">
      <c r="B169" s="77" t="s">
        <v>55</v>
      </c>
      <c r="C169" s="67">
        <f>AVERAGE($D$185:$D$187)</f>
        <v>1.55</v>
      </c>
      <c r="D169" s="54">
        <f>MIN($C$151:$C$153)</f>
        <v>1.5043735974569878</v>
      </c>
      <c r="E169" s="55">
        <f>MAX($C$151:$C$153)</f>
        <v>2.2394369389436579</v>
      </c>
      <c r="F169" s="19"/>
      <c r="G169" s="19"/>
      <c r="H169" s="19"/>
      <c r="I169" s="19"/>
      <c r="J169" s="19"/>
      <c r="K169" s="19"/>
    </row>
    <row r="170" spans="2:39" x14ac:dyDescent="0.3">
      <c r="H170" s="19"/>
      <c r="I170" s="19"/>
      <c r="J170" s="19"/>
      <c r="K170" s="19"/>
    </row>
    <row r="171" spans="2:39" x14ac:dyDescent="0.3">
      <c r="B171" s="33" t="s">
        <v>60</v>
      </c>
      <c r="H171" s="19"/>
      <c r="I171" s="19"/>
      <c r="J171" s="19"/>
      <c r="K171" s="19"/>
    </row>
    <row r="172" spans="2:39" x14ac:dyDescent="0.3">
      <c r="B172" s="34" t="s">
        <v>61</v>
      </c>
    </row>
    <row r="173" spans="2:39" ht="14.4" thickBot="1" x14ac:dyDescent="0.35"/>
    <row r="174" spans="2:39" ht="19.5" customHeight="1" thickBot="1" x14ac:dyDescent="0.35">
      <c r="B174" s="154" t="s">
        <v>63</v>
      </c>
      <c r="C174" s="155"/>
      <c r="D174" s="155"/>
      <c r="E174" s="155"/>
      <c r="F174" s="155"/>
      <c r="G174" s="156"/>
      <c r="H174" s="19"/>
      <c r="I174" s="19"/>
      <c r="J174" s="19"/>
      <c r="K174" s="19"/>
      <c r="L174" s="19"/>
      <c r="M174" s="19"/>
      <c r="N174" s="19"/>
      <c r="O174" s="19"/>
      <c r="P174" s="19"/>
      <c r="Q174" s="19"/>
      <c r="R174" s="19"/>
      <c r="AA174" s="1"/>
      <c r="AB174" s="1"/>
      <c r="AC174" s="1"/>
      <c r="AD174" s="1"/>
      <c r="AE174" s="1"/>
      <c r="AF174" s="1"/>
      <c r="AG174" s="1"/>
      <c r="AH174" s="1"/>
      <c r="AI174" s="1"/>
      <c r="AJ174" s="1"/>
      <c r="AK174" s="1"/>
      <c r="AL174" s="1"/>
      <c r="AM174" s="1"/>
    </row>
    <row r="175" spans="2:39" ht="28.2" thickBot="1" x14ac:dyDescent="0.35">
      <c r="B175" s="12" t="s">
        <v>2</v>
      </c>
      <c r="C175" s="119" t="s">
        <v>31</v>
      </c>
      <c r="D175" s="13" t="s">
        <v>3</v>
      </c>
      <c r="E175" s="13" t="s">
        <v>4</v>
      </c>
      <c r="F175" s="13" t="s">
        <v>5</v>
      </c>
      <c r="G175" s="2" t="s">
        <v>6</v>
      </c>
      <c r="H175" s="19"/>
      <c r="I175" s="19"/>
      <c r="J175" s="19"/>
      <c r="K175" s="19"/>
      <c r="L175" s="19"/>
      <c r="M175" s="19"/>
      <c r="N175" s="19"/>
      <c r="O175" s="19"/>
      <c r="P175" s="19"/>
      <c r="Q175" s="19"/>
      <c r="R175" s="19"/>
      <c r="AA175" s="1"/>
      <c r="AB175" s="1"/>
      <c r="AC175" s="1"/>
      <c r="AD175" s="1"/>
      <c r="AE175" s="1"/>
      <c r="AF175" s="1"/>
      <c r="AG175" s="1"/>
      <c r="AH175" s="1"/>
      <c r="AI175" s="1"/>
      <c r="AJ175" s="1"/>
      <c r="AK175" s="1"/>
      <c r="AL175" s="1"/>
      <c r="AM175" s="1"/>
    </row>
    <row r="176" spans="2:39" ht="14.4" x14ac:dyDescent="0.3">
      <c r="B176" s="81" t="s">
        <v>7</v>
      </c>
      <c r="C176" s="78">
        <f>C42/1000000</f>
        <v>4662.3488825944478</v>
      </c>
      <c r="D176" s="99">
        <v>1.65</v>
      </c>
      <c r="E176" s="99">
        <f t="shared" ref="E176:E187" si="16">ROUND(C142,3)</f>
        <v>2.2639999999999998</v>
      </c>
      <c r="F176" s="99">
        <f t="shared" ref="F176:F187" si="17">ROUND(D142,3)</f>
        <v>4.3529999999999998</v>
      </c>
      <c r="G176" s="14">
        <f t="shared" ref="G176:G187" si="18">ROUND(E142,3)</f>
        <v>4.3529999999999998</v>
      </c>
      <c r="H176" s="19"/>
      <c r="I176" s="19"/>
      <c r="J176" s="19"/>
      <c r="K176" s="19"/>
      <c r="L176" s="19"/>
      <c r="M176" s="19"/>
      <c r="N176" s="19"/>
      <c r="O176" s="19"/>
      <c r="P176" s="19"/>
      <c r="Q176" s="19"/>
      <c r="R176" s="19"/>
      <c r="AA176" s="1"/>
      <c r="AB176" s="1"/>
      <c r="AC176" s="1"/>
      <c r="AD176" s="1"/>
      <c r="AE176" s="1"/>
      <c r="AF176" s="1"/>
      <c r="AG176" s="1"/>
      <c r="AH176" s="1"/>
      <c r="AI176" s="1"/>
      <c r="AJ176" s="1"/>
      <c r="AK176" s="1"/>
      <c r="AL176" s="1"/>
      <c r="AM176" s="1"/>
    </row>
    <row r="177" spans="2:39" ht="14.4" x14ac:dyDescent="0.3">
      <c r="B177" s="82" t="s">
        <v>8</v>
      </c>
      <c r="C177" s="79">
        <f t="shared" ref="C177:C187" si="19">C43/1000000</f>
        <v>3940.1979856415496</v>
      </c>
      <c r="D177" s="99">
        <v>1.65</v>
      </c>
      <c r="E177" s="100">
        <f t="shared" si="16"/>
        <v>1.819</v>
      </c>
      <c r="F177" s="100">
        <f t="shared" si="17"/>
        <v>3.4980000000000002</v>
      </c>
      <c r="G177" s="15">
        <f t="shared" si="18"/>
        <v>3.4980000000000002</v>
      </c>
      <c r="H177" s="19"/>
      <c r="I177" s="19"/>
      <c r="J177" s="19"/>
      <c r="K177" s="19"/>
      <c r="L177" s="19"/>
      <c r="M177" s="19"/>
      <c r="N177" s="19"/>
      <c r="O177" s="19"/>
      <c r="P177" s="19"/>
      <c r="Q177" s="19"/>
      <c r="R177" s="19"/>
      <c r="AA177" s="1"/>
      <c r="AB177" s="1"/>
      <c r="AC177" s="1"/>
      <c r="AD177" s="1"/>
      <c r="AE177" s="1"/>
      <c r="AF177" s="1"/>
      <c r="AG177" s="1"/>
      <c r="AH177" s="1"/>
      <c r="AI177" s="1"/>
      <c r="AJ177" s="1"/>
      <c r="AK177" s="1"/>
      <c r="AL177" s="1"/>
      <c r="AM177" s="1"/>
    </row>
    <row r="178" spans="2:39" ht="14.4" x14ac:dyDescent="0.3">
      <c r="B178" s="82" t="s">
        <v>9</v>
      </c>
      <c r="C178" s="79">
        <f t="shared" si="19"/>
        <v>3426.1287598320191</v>
      </c>
      <c r="D178" s="99">
        <v>1.65</v>
      </c>
      <c r="E178" s="100">
        <f t="shared" si="16"/>
        <v>1.5169999999999999</v>
      </c>
      <c r="F178" s="100">
        <f t="shared" si="17"/>
        <v>2.9169999999999998</v>
      </c>
      <c r="G178" s="15">
        <f t="shared" si="18"/>
        <v>2.9169999999999998</v>
      </c>
      <c r="H178" s="19"/>
      <c r="I178" s="19"/>
      <c r="J178" s="19"/>
      <c r="K178" s="19"/>
      <c r="L178" s="19"/>
      <c r="M178" s="19"/>
      <c r="N178" s="19"/>
      <c r="O178" s="19"/>
      <c r="P178" s="19"/>
      <c r="Q178" s="19"/>
      <c r="R178" s="19"/>
      <c r="Y178" s="1"/>
      <c r="Z178" s="1"/>
      <c r="AA178" s="1"/>
      <c r="AB178" s="1"/>
      <c r="AC178" s="1"/>
      <c r="AD178" s="1"/>
      <c r="AE178" s="1"/>
      <c r="AF178" s="1"/>
      <c r="AG178" s="1"/>
      <c r="AH178" s="1"/>
      <c r="AI178" s="1"/>
      <c r="AJ178" s="1"/>
      <c r="AK178" s="1"/>
      <c r="AL178" s="1"/>
      <c r="AM178" s="1"/>
    </row>
    <row r="179" spans="2:39" ht="14.4" x14ac:dyDescent="0.3">
      <c r="B179" s="82" t="s">
        <v>10</v>
      </c>
      <c r="C179" s="79">
        <f t="shared" si="19"/>
        <v>2564.0578273925344</v>
      </c>
      <c r="D179" s="99">
        <v>0.78500000000000003</v>
      </c>
      <c r="E179" s="100">
        <f t="shared" si="16"/>
        <v>1.04</v>
      </c>
      <c r="F179" s="100">
        <f t="shared" si="17"/>
        <v>2.0009999999999999</v>
      </c>
      <c r="G179" s="15">
        <f t="shared" si="18"/>
        <v>2.0009999999999999</v>
      </c>
      <c r="H179" s="19"/>
      <c r="I179" s="19"/>
      <c r="J179" s="19"/>
      <c r="K179" s="19"/>
      <c r="L179" s="19"/>
      <c r="M179" s="19"/>
      <c r="N179" s="19"/>
      <c r="O179" s="19"/>
      <c r="P179" s="19"/>
      <c r="Q179" s="19"/>
      <c r="R179" s="19"/>
      <c r="Y179" s="1"/>
      <c r="Z179" s="1"/>
      <c r="AA179" s="1"/>
      <c r="AB179" s="1"/>
      <c r="AC179" s="1"/>
      <c r="AD179" s="1"/>
      <c r="AE179" s="1"/>
      <c r="AF179" s="1"/>
      <c r="AG179" s="1"/>
      <c r="AH179" s="1"/>
      <c r="AI179" s="1"/>
    </row>
    <row r="180" spans="2:39" ht="14.4" x14ac:dyDescent="0.3">
      <c r="B180" s="82" t="s">
        <v>11</v>
      </c>
      <c r="C180" s="79">
        <f t="shared" si="19"/>
        <v>2111.6517672387749</v>
      </c>
      <c r="D180" s="99">
        <v>0.78500000000000003</v>
      </c>
      <c r="E180" s="100">
        <f t="shared" si="16"/>
        <v>0.80800000000000005</v>
      </c>
      <c r="F180" s="100">
        <f t="shared" si="17"/>
        <v>1.5549999999999999</v>
      </c>
      <c r="G180" s="15">
        <f t="shared" si="18"/>
        <v>1.5549999999999999</v>
      </c>
      <c r="H180" s="19"/>
      <c r="I180" s="19"/>
      <c r="J180" s="19"/>
      <c r="K180" s="19"/>
      <c r="L180" s="19"/>
      <c r="M180" s="19"/>
      <c r="N180" s="19"/>
      <c r="O180" s="19"/>
      <c r="P180" s="19"/>
      <c r="Q180" s="19"/>
      <c r="R180" s="19"/>
      <c r="Y180" s="1"/>
      <c r="Z180" s="1"/>
      <c r="AA180" s="1"/>
      <c r="AB180" s="1"/>
      <c r="AC180" s="1"/>
      <c r="AD180" s="1"/>
      <c r="AE180" s="1"/>
      <c r="AF180" s="1"/>
    </row>
    <row r="181" spans="2:39" ht="14.4" x14ac:dyDescent="0.3">
      <c r="B181" s="82" t="s">
        <v>12</v>
      </c>
      <c r="C181" s="79">
        <f t="shared" si="19"/>
        <v>1788.6200739525191</v>
      </c>
      <c r="D181" s="99">
        <v>0.78500000000000003</v>
      </c>
      <c r="E181" s="100">
        <f t="shared" si="16"/>
        <v>0.65100000000000002</v>
      </c>
      <c r="F181" s="100">
        <f t="shared" si="17"/>
        <v>1.2529999999999999</v>
      </c>
      <c r="G181" s="15">
        <f t="shared" si="18"/>
        <v>1.2529999999999999</v>
      </c>
      <c r="H181" s="19"/>
      <c r="I181" s="19"/>
      <c r="J181" s="19"/>
      <c r="K181" s="19"/>
      <c r="L181" s="19"/>
      <c r="M181" s="19"/>
      <c r="N181" s="19"/>
      <c r="O181" s="19"/>
      <c r="P181" s="19"/>
      <c r="Q181" s="19"/>
      <c r="R181" s="19"/>
      <c r="Y181" s="1"/>
      <c r="Z181" s="1"/>
      <c r="AA181" s="1"/>
      <c r="AB181" s="1"/>
      <c r="AC181" s="1"/>
      <c r="AD181" s="1"/>
    </row>
    <row r="182" spans="2:39" ht="14.4" x14ac:dyDescent="0.3">
      <c r="B182" s="82" t="s">
        <v>13</v>
      </c>
      <c r="C182" s="79">
        <f t="shared" si="19"/>
        <v>1823.0407309328223</v>
      </c>
      <c r="D182" s="99">
        <v>0.70499999999999996</v>
      </c>
      <c r="E182" s="100">
        <f t="shared" si="16"/>
        <v>0.66800000000000004</v>
      </c>
      <c r="F182" s="100">
        <f t="shared" si="17"/>
        <v>1.284</v>
      </c>
      <c r="G182" s="15">
        <f t="shared" si="18"/>
        <v>1.284</v>
      </c>
      <c r="H182" s="19"/>
      <c r="I182" s="19"/>
      <c r="J182" s="19"/>
      <c r="K182" s="19"/>
      <c r="L182" s="19"/>
      <c r="M182" s="19"/>
      <c r="N182" s="19"/>
      <c r="O182" s="19"/>
      <c r="P182" s="19"/>
      <c r="Q182" s="19"/>
      <c r="R182" s="19"/>
      <c r="X182" s="1"/>
      <c r="Y182" s="1"/>
      <c r="Z182" s="1"/>
      <c r="AA182" s="1"/>
      <c r="AB182" s="1"/>
      <c r="AC182" s="1"/>
      <c r="AD182" s="1"/>
    </row>
    <row r="183" spans="2:39" ht="14.4" x14ac:dyDescent="0.3">
      <c r="B183" s="82" t="s">
        <v>14</v>
      </c>
      <c r="C183" s="79">
        <f t="shared" si="19"/>
        <v>2016.1998220037015</v>
      </c>
      <c r="D183" s="99">
        <v>0.70499999999999996</v>
      </c>
      <c r="E183" s="100">
        <f t="shared" si="16"/>
        <v>0.76100000000000001</v>
      </c>
      <c r="F183" s="100">
        <f t="shared" si="17"/>
        <v>1.464</v>
      </c>
      <c r="G183" s="15">
        <f t="shared" si="18"/>
        <v>1.464</v>
      </c>
      <c r="H183" s="19"/>
      <c r="I183" s="19"/>
      <c r="J183" s="19"/>
      <c r="K183" s="19"/>
      <c r="L183" s="19"/>
      <c r="M183" s="19"/>
      <c r="N183" s="19"/>
      <c r="O183" s="19"/>
      <c r="P183" s="19"/>
      <c r="Q183" s="19"/>
      <c r="R183" s="19"/>
      <c r="X183" s="1"/>
      <c r="Y183" s="1"/>
      <c r="Z183" s="1"/>
      <c r="AA183" s="1"/>
      <c r="AB183" s="1"/>
      <c r="AC183" s="1"/>
      <c r="AD183" s="1"/>
    </row>
    <row r="184" spans="2:39" ht="14.4" x14ac:dyDescent="0.3">
      <c r="B184" s="82" t="s">
        <v>15</v>
      </c>
      <c r="C184" s="79">
        <f t="shared" si="19"/>
        <v>2198.5886124630492</v>
      </c>
      <c r="D184" s="99">
        <v>0.70499999999999996</v>
      </c>
      <c r="E184" s="100">
        <f t="shared" si="16"/>
        <v>0.85199999999999998</v>
      </c>
      <c r="F184" s="100">
        <f t="shared" si="17"/>
        <v>1.6379999999999999</v>
      </c>
      <c r="G184" s="15">
        <f t="shared" si="18"/>
        <v>1.6379999999999999</v>
      </c>
      <c r="H184" s="19"/>
      <c r="I184" s="19"/>
      <c r="J184" s="19"/>
      <c r="K184" s="19"/>
      <c r="L184" s="19"/>
      <c r="M184" s="19"/>
      <c r="N184" s="19"/>
      <c r="O184" s="19"/>
      <c r="P184" s="19"/>
      <c r="Q184" s="19"/>
      <c r="R184" s="19"/>
      <c r="X184" s="1"/>
      <c r="Y184" s="1"/>
      <c r="Z184" s="1"/>
      <c r="AA184" s="1"/>
      <c r="AB184" s="1"/>
      <c r="AC184" s="1"/>
    </row>
    <row r="185" spans="2:39" ht="14.4" x14ac:dyDescent="0.3">
      <c r="B185" s="82" t="s">
        <v>16</v>
      </c>
      <c r="C185" s="79">
        <f t="shared" si="19"/>
        <v>3404.8769668805653</v>
      </c>
      <c r="D185" s="99">
        <v>1.55</v>
      </c>
      <c r="E185" s="100">
        <f t="shared" si="16"/>
        <v>1.504</v>
      </c>
      <c r="F185" s="100">
        <f t="shared" si="17"/>
        <v>2.8929999999999998</v>
      </c>
      <c r="G185" s="15">
        <f t="shared" si="18"/>
        <v>2.8929999999999998</v>
      </c>
      <c r="H185" s="19"/>
      <c r="I185" s="19"/>
      <c r="J185" s="19"/>
      <c r="K185" s="19"/>
      <c r="L185" s="19"/>
      <c r="M185" s="19"/>
      <c r="N185" s="19"/>
      <c r="O185" s="19"/>
      <c r="P185" s="19"/>
      <c r="Q185" s="19"/>
      <c r="R185" s="19"/>
      <c r="X185" s="1"/>
      <c r="Y185" s="1"/>
      <c r="Z185" s="1"/>
      <c r="AA185" s="1"/>
      <c r="AB185" s="1"/>
      <c r="AC185" s="1"/>
    </row>
    <row r="186" spans="2:39" ht="14.4" x14ac:dyDescent="0.3">
      <c r="B186" s="82" t="s">
        <v>17</v>
      </c>
      <c r="C186" s="79">
        <f t="shared" si="19"/>
        <v>3958.0995241148544</v>
      </c>
      <c r="D186" s="99">
        <v>1.55</v>
      </c>
      <c r="E186" s="100">
        <f t="shared" si="16"/>
        <v>1.83</v>
      </c>
      <c r="F186" s="100">
        <f t="shared" si="17"/>
        <v>3.5179999999999998</v>
      </c>
      <c r="G186" s="15">
        <f t="shared" si="18"/>
        <v>3.5179999999999998</v>
      </c>
      <c r="H186" s="19"/>
      <c r="I186" s="19"/>
      <c r="J186" s="19"/>
      <c r="K186" s="19"/>
      <c r="L186" s="19"/>
      <c r="M186" s="19"/>
      <c r="N186" s="19"/>
      <c r="O186" s="19"/>
      <c r="P186" s="19"/>
      <c r="Q186" s="19"/>
      <c r="R186" s="19"/>
      <c r="X186" s="1"/>
      <c r="Y186" s="1"/>
      <c r="Z186" s="1"/>
      <c r="AA186" s="1"/>
      <c r="AB186" s="1"/>
      <c r="AC186" s="1"/>
    </row>
    <row r="187" spans="2:39" ht="15" thickBot="1" x14ac:dyDescent="0.35">
      <c r="B187" s="83" t="s">
        <v>18</v>
      </c>
      <c r="C187" s="80">
        <f t="shared" si="19"/>
        <v>4623.9329430097587</v>
      </c>
      <c r="D187" s="101">
        <v>1.55</v>
      </c>
      <c r="E187" s="101">
        <f t="shared" si="16"/>
        <v>2.2389999999999999</v>
      </c>
      <c r="F187" s="101">
        <f t="shared" si="17"/>
        <v>4.3070000000000004</v>
      </c>
      <c r="G187" s="16">
        <f t="shared" si="18"/>
        <v>4.3070000000000004</v>
      </c>
      <c r="H187" s="19"/>
      <c r="I187" s="19"/>
      <c r="J187" s="19"/>
      <c r="K187" s="19"/>
      <c r="L187" s="19"/>
      <c r="M187" s="19"/>
      <c r="N187" s="19"/>
      <c r="O187" s="19"/>
      <c r="P187" s="19"/>
      <c r="Q187" s="19"/>
      <c r="R187" s="19"/>
      <c r="X187" s="1"/>
      <c r="Y187" s="1"/>
      <c r="Z187" s="1"/>
      <c r="AA187" s="1"/>
      <c r="AB187" s="1"/>
      <c r="AC187" s="1"/>
    </row>
    <row r="188" spans="2:39" ht="15" thickBot="1" x14ac:dyDescent="0.35">
      <c r="B188" s="10" t="s">
        <v>27</v>
      </c>
      <c r="C188" s="95"/>
      <c r="D188" s="102">
        <f>AVERAGE(D176:D187)</f>
        <v>1.1725000000000001</v>
      </c>
      <c r="E188" s="102">
        <f t="shared" ref="E188:G188" si="20">AVERAGE(E176:E187)</f>
        <v>1.3294166666666667</v>
      </c>
      <c r="F188" s="118">
        <f t="shared" si="20"/>
        <v>2.5567500000000005</v>
      </c>
      <c r="G188" s="103">
        <f t="shared" si="20"/>
        <v>2.5567500000000005</v>
      </c>
      <c r="H188" s="19"/>
      <c r="I188" s="19"/>
      <c r="J188" s="19"/>
      <c r="K188" s="19"/>
      <c r="L188" s="19"/>
      <c r="M188" s="19"/>
      <c r="N188" s="19"/>
      <c r="O188" s="19"/>
      <c r="P188" s="19"/>
      <c r="Q188" s="19"/>
      <c r="R188" s="19"/>
      <c r="X188" s="1"/>
      <c r="Y188" s="1"/>
      <c r="Z188" s="1"/>
      <c r="AA188" s="1"/>
      <c r="AB188" s="1"/>
      <c r="AC188" s="1"/>
    </row>
    <row r="189" spans="2:39" ht="20.25" customHeight="1" x14ac:dyDescent="0.3">
      <c r="B189" s="19"/>
      <c r="C189" s="19"/>
      <c r="D189" s="19"/>
      <c r="E189" s="19"/>
      <c r="F189" s="19"/>
      <c r="G189" s="19"/>
      <c r="H189" s="19"/>
      <c r="I189" s="19"/>
      <c r="J189" s="19"/>
      <c r="K189" s="19"/>
      <c r="L189" s="19"/>
      <c r="M189" s="19"/>
      <c r="N189" s="19"/>
      <c r="O189" s="19"/>
      <c r="P189" s="19"/>
      <c r="Q189" s="19"/>
      <c r="R189" s="19"/>
      <c r="X189" s="1"/>
      <c r="Y189" s="1"/>
      <c r="Z189" s="1"/>
      <c r="AA189" s="1"/>
      <c r="AB189" s="1"/>
      <c r="AC189" s="1"/>
    </row>
    <row r="190" spans="2:39" ht="20.25" customHeight="1" x14ac:dyDescent="0.3">
      <c r="B190" s="19"/>
      <c r="C190" s="19"/>
      <c r="D190" s="19"/>
      <c r="E190" s="19"/>
      <c r="F190" s="19"/>
      <c r="G190" s="19"/>
      <c r="H190" s="19"/>
      <c r="I190" s="19"/>
      <c r="J190" s="19"/>
      <c r="K190" s="19"/>
      <c r="L190" s="19"/>
      <c r="M190" s="19"/>
      <c r="N190" s="19"/>
      <c r="O190" s="19"/>
      <c r="P190" s="19"/>
      <c r="Q190" s="19"/>
      <c r="R190" s="19"/>
      <c r="X190" s="1"/>
      <c r="Y190" s="1"/>
      <c r="Z190" s="1"/>
      <c r="AA190" s="1"/>
      <c r="AB190" s="1"/>
      <c r="AC190" s="1"/>
    </row>
    <row r="191" spans="2:39" ht="20.25" customHeight="1" x14ac:dyDescent="0.3">
      <c r="B191" s="19"/>
      <c r="C191" s="19"/>
      <c r="D191" s="19"/>
      <c r="E191" s="19"/>
      <c r="F191" s="19"/>
      <c r="G191" s="19"/>
      <c r="H191" s="19"/>
      <c r="I191" s="19"/>
      <c r="J191" s="19"/>
      <c r="K191" s="19"/>
      <c r="L191" s="19"/>
      <c r="M191" s="19"/>
      <c r="N191" s="19"/>
      <c r="O191" s="19"/>
      <c r="P191" s="19"/>
      <c r="Q191" s="19"/>
      <c r="R191" s="19"/>
      <c r="X191" s="1"/>
      <c r="Y191" s="1"/>
      <c r="Z191" s="1"/>
      <c r="AA191" s="1"/>
      <c r="AB191" s="1"/>
      <c r="AC191" s="1"/>
    </row>
    <row r="192" spans="2:39" ht="17.25" customHeight="1" x14ac:dyDescent="0.3">
      <c r="Y192" s="1"/>
      <c r="Z192" s="1"/>
      <c r="AA192" s="1"/>
    </row>
    <row r="193" spans="3:26" ht="14.4" x14ac:dyDescent="0.3">
      <c r="Y193" s="1"/>
      <c r="Z193" s="1"/>
    </row>
    <row r="194" spans="3:26" ht="14.4" x14ac:dyDescent="0.3">
      <c r="C194" s="56"/>
      <c r="D194" s="57"/>
      <c r="E194" s="57"/>
      <c r="Y194" s="1"/>
      <c r="Z194" s="1"/>
    </row>
    <row r="195" spans="3:26" ht="14.4" x14ac:dyDescent="0.3">
      <c r="C195" s="56"/>
      <c r="D195" s="57"/>
      <c r="E195" s="57"/>
      <c r="Y195" s="1"/>
      <c r="Z195" s="1"/>
    </row>
    <row r="196" spans="3:26" ht="14.4" x14ac:dyDescent="0.3">
      <c r="C196" s="56"/>
      <c r="D196" s="57"/>
      <c r="E196" s="57"/>
      <c r="Y196" s="1"/>
      <c r="Z196" s="1"/>
    </row>
    <row r="197" spans="3:26" ht="14.4" x14ac:dyDescent="0.3">
      <c r="C197" s="56"/>
      <c r="D197" s="57"/>
      <c r="E197" s="57"/>
      <c r="Y197" s="1"/>
      <c r="Z197" s="1"/>
    </row>
    <row r="198" spans="3:26" ht="14.4" x14ac:dyDescent="0.3">
      <c r="C198" s="56"/>
      <c r="D198" s="57"/>
      <c r="E198" s="57"/>
      <c r="Y198" s="1"/>
      <c r="Z198" s="1"/>
    </row>
    <row r="199" spans="3:26" ht="14.4" x14ac:dyDescent="0.3">
      <c r="C199" s="56"/>
      <c r="D199" s="57"/>
      <c r="E199" s="57"/>
      <c r="Y199" s="1"/>
      <c r="Z199" s="1"/>
    </row>
    <row r="200" spans="3:26" ht="14.4" x14ac:dyDescent="0.3">
      <c r="C200" s="56"/>
      <c r="D200" s="57"/>
      <c r="E200" s="57"/>
      <c r="Y200" s="1"/>
      <c r="Z200" s="1"/>
    </row>
    <row r="201" spans="3:26" ht="14.4" x14ac:dyDescent="0.3">
      <c r="C201" s="56"/>
      <c r="D201" s="57"/>
      <c r="E201" s="57"/>
      <c r="Y201" s="1"/>
      <c r="Z201" s="1"/>
    </row>
    <row r="202" spans="3:26" ht="14.4" x14ac:dyDescent="0.3">
      <c r="C202" s="56"/>
      <c r="D202" s="57"/>
      <c r="E202" s="57"/>
      <c r="Y202" s="1"/>
      <c r="Z202" s="1"/>
    </row>
    <row r="203" spans="3:26" ht="14.4" x14ac:dyDescent="0.3">
      <c r="C203" s="56"/>
      <c r="D203" s="57"/>
      <c r="E203" s="57"/>
      <c r="Y203" s="1"/>
      <c r="Z203" s="1"/>
    </row>
    <row r="204" spans="3:26" ht="14.4" x14ac:dyDescent="0.3">
      <c r="C204" s="56"/>
      <c r="D204" s="57"/>
      <c r="E204" s="57"/>
      <c r="Y204" s="1"/>
      <c r="Z204" s="1"/>
    </row>
    <row r="205" spans="3:26" ht="14.4" x14ac:dyDescent="0.3">
      <c r="C205" s="56"/>
      <c r="D205" s="57"/>
      <c r="E205" s="57"/>
      <c r="Y205" s="1"/>
      <c r="Z205" s="1"/>
    </row>
    <row r="206" spans="3:26" ht="14.4" x14ac:dyDescent="0.3">
      <c r="D206" s="57"/>
      <c r="Y206" s="1"/>
      <c r="Z206" s="1"/>
    </row>
    <row r="207" spans="3:26" ht="14.4" x14ac:dyDescent="0.3">
      <c r="Y207" s="1"/>
      <c r="Z207" s="1"/>
    </row>
    <row r="208" spans="3:26" ht="14.4" x14ac:dyDescent="0.3">
      <c r="Y208" s="1"/>
      <c r="Z208" s="1"/>
    </row>
    <row r="209" spans="25:26" ht="14.4" x14ac:dyDescent="0.3">
      <c r="Y209" s="1"/>
      <c r="Z209" s="1"/>
    </row>
    <row r="210" spans="25:26" ht="14.4" x14ac:dyDescent="0.3">
      <c r="Y210" s="1"/>
      <c r="Z210" s="1"/>
    </row>
    <row r="211" spans="25:26" ht="14.4" x14ac:dyDescent="0.3">
      <c r="Y211" s="1"/>
      <c r="Z211" s="1"/>
    </row>
    <row r="212" spans="25:26" ht="14.4" x14ac:dyDescent="0.3">
      <c r="Y212" s="1"/>
      <c r="Z212" s="1"/>
    </row>
    <row r="213" spans="25:26" ht="14.4" x14ac:dyDescent="0.3">
      <c r="Y213" s="1"/>
      <c r="Z213" s="1"/>
    </row>
    <row r="214" spans="25:26" ht="14.4" x14ac:dyDescent="0.3">
      <c r="Y214" s="1"/>
      <c r="Z214" s="1"/>
    </row>
    <row r="215" spans="25:26" ht="15.75" customHeight="1" x14ac:dyDescent="0.3"/>
    <row r="216" spans="25:26" ht="15.75" customHeight="1" x14ac:dyDescent="0.3"/>
    <row r="217" spans="25:26" ht="15.75" customHeight="1" x14ac:dyDescent="0.3"/>
    <row r="218" spans="25:26" ht="15.75" customHeight="1" x14ac:dyDescent="0.3"/>
    <row r="219" spans="25:26" ht="15.75" customHeight="1" x14ac:dyDescent="0.3"/>
    <row r="220" spans="25:26" ht="15.75" customHeight="1" x14ac:dyDescent="0.3"/>
    <row r="221" spans="25:26" ht="15.75" customHeight="1" x14ac:dyDescent="0.3"/>
    <row r="222" spans="25:26" ht="15.75" customHeight="1" x14ac:dyDescent="0.3"/>
    <row r="223" spans="25:26" ht="15.75" customHeight="1" x14ac:dyDescent="0.3"/>
    <row r="224" spans="25:26" ht="15.75" customHeight="1" x14ac:dyDescent="0.3"/>
    <row r="225" spans="7:10" ht="15.75" customHeight="1" x14ac:dyDescent="0.3"/>
    <row r="226" spans="7:10" ht="15.75" customHeight="1" x14ac:dyDescent="0.3"/>
    <row r="227" spans="7:10" ht="15.75" customHeight="1" x14ac:dyDescent="0.3"/>
    <row r="228" spans="7:10" ht="15.75" customHeight="1" x14ac:dyDescent="0.3"/>
    <row r="229" spans="7:10" ht="15.75" customHeight="1" x14ac:dyDescent="0.3"/>
    <row r="230" spans="7:10" ht="15.75" customHeight="1" x14ac:dyDescent="0.3"/>
    <row r="231" spans="7:10" ht="15.75" customHeight="1" x14ac:dyDescent="0.3"/>
    <row r="232" spans="7:10" ht="15.75" customHeight="1" x14ac:dyDescent="0.3"/>
    <row r="233" spans="7:10" ht="15.75" customHeight="1" x14ac:dyDescent="0.3"/>
    <row r="234" spans="7:10" ht="15.75" customHeight="1" x14ac:dyDescent="0.3"/>
    <row r="235" spans="7:10" ht="15.75" customHeight="1" x14ac:dyDescent="0.3"/>
    <row r="236" spans="7:10" ht="27.75" customHeight="1" x14ac:dyDescent="0.3">
      <c r="G236" s="152"/>
      <c r="H236" s="152"/>
      <c r="I236" s="120"/>
    </row>
    <row r="237" spans="7:10" ht="15.75" customHeight="1" x14ac:dyDescent="0.3"/>
    <row r="238" spans="7:10" ht="15.75" customHeight="1" x14ac:dyDescent="0.3">
      <c r="I238" s="153"/>
      <c r="J238" s="153"/>
    </row>
    <row r="239" spans="7:10" ht="15.75" customHeight="1" x14ac:dyDescent="0.3">
      <c r="I239" s="153"/>
      <c r="J239" s="153"/>
    </row>
    <row r="240" spans="7:10" ht="15.75" customHeight="1" x14ac:dyDescent="0.3"/>
    <row r="241" spans="9:9" ht="15.75" customHeight="1" x14ac:dyDescent="0.3">
      <c r="I241" s="153"/>
    </row>
    <row r="242" spans="9:9" ht="15.75" customHeight="1" x14ac:dyDescent="0.3">
      <c r="I242" s="153"/>
    </row>
    <row r="243" spans="9:9" ht="15.75" customHeight="1" x14ac:dyDescent="0.3"/>
    <row r="244" spans="9:9" ht="15.75" customHeight="1" x14ac:dyDescent="0.3"/>
    <row r="245" spans="9:9" ht="15.75" customHeight="1" x14ac:dyDescent="0.3"/>
    <row r="246" spans="9:9" ht="15.75" customHeight="1" x14ac:dyDescent="0.3"/>
    <row r="247" spans="9:9" ht="15.75" customHeight="1" x14ac:dyDescent="0.3"/>
    <row r="248" spans="9:9" ht="15.75" customHeight="1" x14ac:dyDescent="0.3"/>
    <row r="249" spans="9:9" ht="15.75" customHeight="1" x14ac:dyDescent="0.3"/>
    <row r="250" spans="9:9" ht="15.75" customHeight="1" x14ac:dyDescent="0.3"/>
    <row r="251" spans="9:9" ht="15.75" customHeight="1" x14ac:dyDescent="0.3"/>
    <row r="252" spans="9:9" ht="15.75" customHeight="1" x14ac:dyDescent="0.3"/>
    <row r="253" spans="9:9" ht="15.75" customHeight="1" x14ac:dyDescent="0.3"/>
    <row r="254" spans="9:9" ht="15.75" customHeight="1" x14ac:dyDescent="0.3"/>
    <row r="255" spans="9:9" ht="15.75" customHeight="1" x14ac:dyDescent="0.3"/>
    <row r="256" spans="9:9"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sheetData>
  <sheetProtection algorithmName="SHA-512" hashValue="Fumt5xSmqEQoSqgE0IEmz+h2nFSsyDvNImCfUmW2T3Ckpom1HczdNI8j8OBm60aqiGea//i4fTrFtki1kEW9pQ==" saltValue="J32RLNavsZDUsMmQ9pz5nQ==" spinCount="100000" sheet="1" objects="1" scenarios="1"/>
  <mergeCells count="30">
    <mergeCell ref="G236:H236"/>
    <mergeCell ref="I238:I239"/>
    <mergeCell ref="J238:J239"/>
    <mergeCell ref="I241:I242"/>
    <mergeCell ref="B76:G76"/>
    <mergeCell ref="B174:G174"/>
    <mergeCell ref="B157:G157"/>
    <mergeCell ref="B161:G161"/>
    <mergeCell ref="D164:E164"/>
    <mergeCell ref="B94:G94"/>
    <mergeCell ref="B111:G111"/>
    <mergeCell ref="B113:B114"/>
    <mergeCell ref="C113:E113"/>
    <mergeCell ref="B131:G131"/>
    <mergeCell ref="B135:G135"/>
    <mergeCell ref="B140:B141"/>
    <mergeCell ref="C140:E140"/>
    <mergeCell ref="B137:B138"/>
    <mergeCell ref="J18:J19"/>
    <mergeCell ref="C18:H18"/>
    <mergeCell ref="I32:I33"/>
    <mergeCell ref="B39:G39"/>
    <mergeCell ref="B58:G58"/>
    <mergeCell ref="B34:G34"/>
    <mergeCell ref="B36:G36"/>
    <mergeCell ref="B3:F3"/>
    <mergeCell ref="B4:F4"/>
    <mergeCell ref="B5:F5"/>
    <mergeCell ref="B18:B19"/>
    <mergeCell ref="I18:I19"/>
  </mergeCells>
  <pageMargins left="0.7" right="0.7" top="0.75" bottom="0.75" header="0.3" footer="0.3"/>
  <pageSetup paperSize="9" orientation="portrait" verticalDpi="0" r:id="rId1"/>
  <ignoredErrors>
    <ignoredError sqref="B19 H34:M34" numberStoredAsText="1"/>
    <ignoredError sqref="E176:G187 E188:G188 C138:E153 C154:E154 C115:E127" evalError="1"/>
    <ignoredError sqref="C32:D33 E32:E33 F32:F33 G32:G33 H32:H33 J20:J22 J23:J28 J29:J3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sezonski faktori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2020-03-24T12:26:18Z</dcterms:created>
  <dcterms:modified xsi:type="dcterms:W3CDTF">2020-03-24T12:27:00Z</dcterms:modified>
</cp:coreProperties>
</file>