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14895" windowHeight="13125"/>
  </bookViews>
  <sheets>
    <sheet name="Tarifni Model" sheetId="1" r:id="rId1"/>
    <sheet name="Izračun" sheetId="2" state="very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" i="2" l="1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C47" i="2" l="1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B49" i="2"/>
  <c r="B48" i="2"/>
  <c r="B47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B21" i="2"/>
  <c r="B20" i="2"/>
  <c r="B19" i="2"/>
  <c r="B18" i="2"/>
  <c r="B17" i="2"/>
  <c r="B16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B14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B7" i="2"/>
  <c r="B6" i="2"/>
  <c r="F18" i="1" l="1"/>
  <c r="H17" i="1"/>
  <c r="N18" i="1"/>
  <c r="O18" i="1"/>
  <c r="P18" i="1"/>
  <c r="R18" i="1"/>
  <c r="S18" i="1"/>
  <c r="T17" i="1"/>
  <c r="V18" i="1"/>
  <c r="L17" i="1"/>
  <c r="S46" i="2"/>
  <c r="S45" i="2" s="1"/>
  <c r="S55" i="2" s="1"/>
  <c r="U42" i="1" s="1"/>
  <c r="U54" i="1" s="1"/>
  <c r="O46" i="2"/>
  <c r="O45" i="2" s="1"/>
  <c r="O55" i="2" s="1"/>
  <c r="Q42" i="1" s="1"/>
  <c r="Q54" i="1" s="1"/>
  <c r="K46" i="2"/>
  <c r="K45" i="2" s="1"/>
  <c r="K55" i="2" s="1"/>
  <c r="M42" i="1" s="1"/>
  <c r="M54" i="1" s="1"/>
  <c r="G46" i="2"/>
  <c r="G45" i="2" s="1"/>
  <c r="G55" i="2" s="1"/>
  <c r="I42" i="1" s="1"/>
  <c r="I54" i="1" s="1"/>
  <c r="C46" i="2"/>
  <c r="C45" i="2" s="1"/>
  <c r="C55" i="2" s="1"/>
  <c r="E42" i="1" s="1"/>
  <c r="E54" i="1" s="1"/>
  <c r="W7" i="2"/>
  <c r="U46" i="2"/>
  <c r="U45" i="2" s="1"/>
  <c r="U55" i="2" s="1"/>
  <c r="W42" i="1" s="1"/>
  <c r="W54" i="1" s="1"/>
  <c r="T15" i="2"/>
  <c r="T13" i="2" s="1"/>
  <c r="V37" i="1" s="1"/>
  <c r="V49" i="1" s="1"/>
  <c r="S15" i="2"/>
  <c r="S13" i="2" s="1"/>
  <c r="U37" i="1" s="1"/>
  <c r="U49" i="1" s="1"/>
  <c r="R46" i="2"/>
  <c r="R45" i="2" s="1"/>
  <c r="R55" i="2" s="1"/>
  <c r="T42" i="1" s="1"/>
  <c r="T54" i="1" s="1"/>
  <c r="Q46" i="2"/>
  <c r="Q45" i="2" s="1"/>
  <c r="Q55" i="2" s="1"/>
  <c r="S42" i="1" s="1"/>
  <c r="S54" i="1" s="1"/>
  <c r="P15" i="2"/>
  <c r="P13" i="2" s="1"/>
  <c r="R37" i="1" s="1"/>
  <c r="R49" i="1" s="1"/>
  <c r="O15" i="2"/>
  <c r="O13" i="2" s="1"/>
  <c r="Q37" i="1" s="1"/>
  <c r="Q49" i="1" s="1"/>
  <c r="N46" i="2"/>
  <c r="N45" i="2" s="1"/>
  <c r="N55" i="2" s="1"/>
  <c r="P42" i="1" s="1"/>
  <c r="P54" i="1" s="1"/>
  <c r="M46" i="2"/>
  <c r="M45" i="2" s="1"/>
  <c r="M55" i="2" s="1"/>
  <c r="O42" i="1" s="1"/>
  <c r="O54" i="1" s="1"/>
  <c r="L46" i="2"/>
  <c r="L45" i="2" s="1"/>
  <c r="L55" i="2" s="1"/>
  <c r="N42" i="1" s="1"/>
  <c r="N54" i="1" s="1"/>
  <c r="K15" i="2"/>
  <c r="K13" i="2" s="1"/>
  <c r="M37" i="1" s="1"/>
  <c r="M49" i="1" s="1"/>
  <c r="J46" i="2"/>
  <c r="J45" i="2" s="1"/>
  <c r="J55" i="2" s="1"/>
  <c r="L42" i="1" s="1"/>
  <c r="L54" i="1" s="1"/>
  <c r="I46" i="2"/>
  <c r="I45" i="2" s="1"/>
  <c r="I55" i="2" s="1"/>
  <c r="K42" i="1" s="1"/>
  <c r="K54" i="1" s="1"/>
  <c r="H15" i="2"/>
  <c r="H13" i="2" s="1"/>
  <c r="J37" i="1" s="1"/>
  <c r="J49" i="1" s="1"/>
  <c r="G15" i="2"/>
  <c r="G13" i="2" s="1"/>
  <c r="I37" i="1" s="1"/>
  <c r="I49" i="1" s="1"/>
  <c r="F46" i="2"/>
  <c r="F45" i="2" s="1"/>
  <c r="F55" i="2" s="1"/>
  <c r="H42" i="1" s="1"/>
  <c r="H54" i="1" s="1"/>
  <c r="E46" i="2"/>
  <c r="E45" i="2" s="1"/>
  <c r="E55" i="2" s="1"/>
  <c r="G42" i="1" s="1"/>
  <c r="G54" i="1" s="1"/>
  <c r="D15" i="2"/>
  <c r="D13" i="2" s="1"/>
  <c r="F37" i="1" s="1"/>
  <c r="F49" i="1" s="1"/>
  <c r="C15" i="2"/>
  <c r="C13" i="2" s="1"/>
  <c r="E37" i="1" s="1"/>
  <c r="E49" i="1" s="1"/>
  <c r="B46" i="2"/>
  <c r="B45" i="2" s="1"/>
  <c r="B55" i="2" s="1"/>
  <c r="D42" i="1" s="1"/>
  <c r="D54" i="1" s="1"/>
  <c r="W18" i="1"/>
  <c r="U18" i="1"/>
  <c r="Q18" i="1"/>
  <c r="M18" i="1"/>
  <c r="K18" i="1"/>
  <c r="J18" i="1"/>
  <c r="I18" i="1"/>
  <c r="G18" i="1"/>
  <c r="E18" i="1"/>
  <c r="D18" i="1"/>
  <c r="T41" i="1" l="1"/>
  <c r="T53" i="1" s="1"/>
  <c r="L41" i="1"/>
  <c r="L53" i="1" s="1"/>
  <c r="P41" i="1"/>
  <c r="P53" i="1" s="1"/>
  <c r="H41" i="1"/>
  <c r="H53" i="1" s="1"/>
  <c r="W41" i="1"/>
  <c r="W53" i="1" s="1"/>
  <c r="S41" i="1"/>
  <c r="S53" i="1" s="1"/>
  <c r="O41" i="1"/>
  <c r="O53" i="1" s="1"/>
  <c r="K41" i="1"/>
  <c r="K53" i="1" s="1"/>
  <c r="G41" i="1"/>
  <c r="G53" i="1" s="1"/>
  <c r="D41" i="1"/>
  <c r="D53" i="1" s="1"/>
  <c r="N41" i="1"/>
  <c r="N53" i="1" s="1"/>
  <c r="U41" i="1"/>
  <c r="U53" i="1" s="1"/>
  <c r="Q41" i="1"/>
  <c r="Q53" i="1" s="1"/>
  <c r="M41" i="1"/>
  <c r="M53" i="1" s="1"/>
  <c r="I41" i="1"/>
  <c r="I53" i="1" s="1"/>
  <c r="E41" i="1"/>
  <c r="E53" i="1" s="1"/>
  <c r="H39" i="2"/>
  <c r="J40" i="1" s="1"/>
  <c r="J52" i="1" s="1"/>
  <c r="H33" i="2"/>
  <c r="J39" i="1" s="1"/>
  <c r="J51" i="1" s="1"/>
  <c r="H27" i="2"/>
  <c r="J38" i="1" s="1"/>
  <c r="J50" i="1" s="1"/>
  <c r="T39" i="2"/>
  <c r="V40" i="1" s="1"/>
  <c r="V52" i="1" s="1"/>
  <c r="T33" i="2"/>
  <c r="V39" i="1" s="1"/>
  <c r="V51" i="1" s="1"/>
  <c r="T27" i="2"/>
  <c r="V38" i="1" s="1"/>
  <c r="V50" i="1" s="1"/>
  <c r="D39" i="2"/>
  <c r="F40" i="1" s="1"/>
  <c r="F52" i="1" s="1"/>
  <c r="D33" i="2"/>
  <c r="F39" i="1" s="1"/>
  <c r="F51" i="1" s="1"/>
  <c r="D27" i="2"/>
  <c r="F38" i="1" s="1"/>
  <c r="F50" i="1" s="1"/>
  <c r="P39" i="2"/>
  <c r="R40" i="1" s="1"/>
  <c r="R52" i="1" s="1"/>
  <c r="P33" i="2"/>
  <c r="R39" i="1" s="1"/>
  <c r="R51" i="1" s="1"/>
  <c r="P27" i="2"/>
  <c r="R38" i="1" s="1"/>
  <c r="R50" i="1" s="1"/>
  <c r="C39" i="2"/>
  <c r="E40" i="1" s="1"/>
  <c r="E52" i="1" s="1"/>
  <c r="C33" i="2"/>
  <c r="E39" i="1" s="1"/>
  <c r="E51" i="1" s="1"/>
  <c r="C27" i="2"/>
  <c r="E38" i="1" s="1"/>
  <c r="E50" i="1" s="1"/>
  <c r="G39" i="2"/>
  <c r="I40" i="1" s="1"/>
  <c r="I52" i="1" s="1"/>
  <c r="G33" i="2"/>
  <c r="I39" i="1" s="1"/>
  <c r="I51" i="1" s="1"/>
  <c r="G27" i="2"/>
  <c r="I38" i="1" s="1"/>
  <c r="I50" i="1" s="1"/>
  <c r="K39" i="2"/>
  <c r="M40" i="1" s="1"/>
  <c r="M52" i="1" s="1"/>
  <c r="K33" i="2"/>
  <c r="M39" i="1" s="1"/>
  <c r="M51" i="1" s="1"/>
  <c r="K27" i="2"/>
  <c r="M38" i="1" s="1"/>
  <c r="M50" i="1" s="1"/>
  <c r="O39" i="2"/>
  <c r="Q40" i="1" s="1"/>
  <c r="Q52" i="1" s="1"/>
  <c r="O33" i="2"/>
  <c r="Q39" i="1" s="1"/>
  <c r="Q51" i="1" s="1"/>
  <c r="O27" i="2"/>
  <c r="Q38" i="1" s="1"/>
  <c r="Q50" i="1" s="1"/>
  <c r="S39" i="2"/>
  <c r="U40" i="1" s="1"/>
  <c r="U52" i="1" s="1"/>
  <c r="S33" i="2"/>
  <c r="U39" i="1" s="1"/>
  <c r="U51" i="1" s="1"/>
  <c r="S27" i="2"/>
  <c r="U38" i="1" s="1"/>
  <c r="U50" i="1" s="1"/>
  <c r="L15" i="2"/>
  <c r="L13" i="2" s="1"/>
  <c r="N37" i="1" s="1"/>
  <c r="N49" i="1" s="1"/>
  <c r="E15" i="2"/>
  <c r="E13" i="2" s="1"/>
  <c r="G37" i="1" s="1"/>
  <c r="G49" i="1" s="1"/>
  <c r="I15" i="2"/>
  <c r="I13" i="2" s="1"/>
  <c r="K37" i="1" s="1"/>
  <c r="K49" i="1" s="1"/>
  <c r="M15" i="2"/>
  <c r="M13" i="2" s="1"/>
  <c r="O37" i="1" s="1"/>
  <c r="O49" i="1" s="1"/>
  <c r="Q15" i="2"/>
  <c r="Q13" i="2" s="1"/>
  <c r="S37" i="1" s="1"/>
  <c r="S49" i="1" s="1"/>
  <c r="U15" i="2"/>
  <c r="U13" i="2" s="1"/>
  <c r="W37" i="1" s="1"/>
  <c r="W49" i="1" s="1"/>
  <c r="D46" i="2"/>
  <c r="D45" i="2" s="1"/>
  <c r="H46" i="2"/>
  <c r="H45" i="2" s="1"/>
  <c r="P46" i="2"/>
  <c r="P45" i="2" s="1"/>
  <c r="T46" i="2"/>
  <c r="T45" i="2" s="1"/>
  <c r="B15" i="2"/>
  <c r="B13" i="2" s="1"/>
  <c r="D37" i="1" s="1"/>
  <c r="D49" i="1" s="1"/>
  <c r="F15" i="2"/>
  <c r="F13" i="2" s="1"/>
  <c r="H37" i="1" s="1"/>
  <c r="H49" i="1" s="1"/>
  <c r="J15" i="2"/>
  <c r="J13" i="2" s="1"/>
  <c r="L37" i="1" s="1"/>
  <c r="L49" i="1" s="1"/>
  <c r="N15" i="2"/>
  <c r="N13" i="2" s="1"/>
  <c r="P37" i="1" s="1"/>
  <c r="P49" i="1" s="1"/>
  <c r="R15" i="2"/>
  <c r="R13" i="2" s="1"/>
  <c r="T37" i="1" s="1"/>
  <c r="T49" i="1" s="1"/>
  <c r="D17" i="1"/>
  <c r="P17" i="1"/>
  <c r="H18" i="1"/>
  <c r="T18" i="1"/>
  <c r="E17" i="1"/>
  <c r="I17" i="1"/>
  <c r="M17" i="1"/>
  <c r="Q17" i="1"/>
  <c r="U17" i="1"/>
  <c r="L18" i="1"/>
  <c r="F17" i="1"/>
  <c r="J17" i="1"/>
  <c r="N17" i="1"/>
  <c r="R17" i="1"/>
  <c r="V17" i="1"/>
  <c r="G17" i="1"/>
  <c r="K17" i="1"/>
  <c r="O17" i="1"/>
  <c r="S17" i="1"/>
  <c r="W17" i="1"/>
  <c r="H55" i="2" l="1"/>
  <c r="J42" i="1" s="1"/>
  <c r="J54" i="1" s="1"/>
  <c r="J41" i="1"/>
  <c r="J53" i="1" s="1"/>
  <c r="P55" i="2"/>
  <c r="R42" i="1" s="1"/>
  <c r="R54" i="1" s="1"/>
  <c r="R41" i="1"/>
  <c r="R53" i="1" s="1"/>
  <c r="D55" i="2"/>
  <c r="F42" i="1" s="1"/>
  <c r="F54" i="1" s="1"/>
  <c r="F41" i="1"/>
  <c r="F53" i="1" s="1"/>
  <c r="T55" i="2"/>
  <c r="V42" i="1" s="1"/>
  <c r="V54" i="1" s="1"/>
  <c r="V41" i="1"/>
  <c r="V53" i="1" s="1"/>
  <c r="M39" i="2"/>
  <c r="O40" i="1" s="1"/>
  <c r="O52" i="1" s="1"/>
  <c r="M33" i="2"/>
  <c r="O39" i="1" s="1"/>
  <c r="O51" i="1" s="1"/>
  <c r="M27" i="2"/>
  <c r="O38" i="1" s="1"/>
  <c r="O50" i="1" s="1"/>
  <c r="J33" i="2"/>
  <c r="L39" i="1" s="1"/>
  <c r="L51" i="1" s="1"/>
  <c r="J39" i="2"/>
  <c r="L40" i="1" s="1"/>
  <c r="L52" i="1" s="1"/>
  <c r="J27" i="2"/>
  <c r="L38" i="1" s="1"/>
  <c r="L50" i="1" s="1"/>
  <c r="L39" i="2"/>
  <c r="N40" i="1" s="1"/>
  <c r="N52" i="1" s="1"/>
  <c r="L33" i="2"/>
  <c r="N39" i="1" s="1"/>
  <c r="N51" i="1" s="1"/>
  <c r="L27" i="2"/>
  <c r="N38" i="1" s="1"/>
  <c r="N50" i="1" s="1"/>
  <c r="F33" i="2"/>
  <c r="H39" i="1" s="1"/>
  <c r="H51" i="1" s="1"/>
  <c r="F27" i="2"/>
  <c r="H38" i="1" s="1"/>
  <c r="H50" i="1" s="1"/>
  <c r="F39" i="2"/>
  <c r="H40" i="1" s="1"/>
  <c r="H52" i="1" s="1"/>
  <c r="R39" i="2"/>
  <c r="T40" i="1" s="1"/>
  <c r="T52" i="1" s="1"/>
  <c r="R33" i="2"/>
  <c r="T39" i="1" s="1"/>
  <c r="T51" i="1" s="1"/>
  <c r="R27" i="2"/>
  <c r="T38" i="1" s="1"/>
  <c r="T50" i="1" s="1"/>
  <c r="B39" i="2"/>
  <c r="D40" i="1" s="1"/>
  <c r="D52" i="1" s="1"/>
  <c r="B27" i="2"/>
  <c r="D38" i="1" s="1"/>
  <c r="D50" i="1" s="1"/>
  <c r="B33" i="2"/>
  <c r="D39" i="1" s="1"/>
  <c r="D51" i="1" s="1"/>
  <c r="I39" i="2"/>
  <c r="K40" i="1" s="1"/>
  <c r="K52" i="1" s="1"/>
  <c r="I33" i="2"/>
  <c r="K39" i="1" s="1"/>
  <c r="K51" i="1" s="1"/>
  <c r="I27" i="2"/>
  <c r="K38" i="1" s="1"/>
  <c r="K50" i="1" s="1"/>
  <c r="Q39" i="2"/>
  <c r="S40" i="1" s="1"/>
  <c r="S52" i="1" s="1"/>
  <c r="Q33" i="2"/>
  <c r="S39" i="1" s="1"/>
  <c r="S51" i="1" s="1"/>
  <c r="Q27" i="2"/>
  <c r="S38" i="1" s="1"/>
  <c r="S50" i="1" s="1"/>
  <c r="N27" i="2"/>
  <c r="P38" i="1" s="1"/>
  <c r="P50" i="1" s="1"/>
  <c r="N39" i="2"/>
  <c r="P40" i="1" s="1"/>
  <c r="P52" i="1" s="1"/>
  <c r="N33" i="2"/>
  <c r="P39" i="1" s="1"/>
  <c r="P51" i="1" s="1"/>
  <c r="U39" i="2"/>
  <c r="W40" i="1" s="1"/>
  <c r="W52" i="1" s="1"/>
  <c r="U33" i="2"/>
  <c r="W39" i="1" s="1"/>
  <c r="W51" i="1" s="1"/>
  <c r="U27" i="2"/>
  <c r="W38" i="1" s="1"/>
  <c r="W50" i="1" s="1"/>
  <c r="E39" i="2"/>
  <c r="G40" i="1" s="1"/>
  <c r="G52" i="1" s="1"/>
  <c r="E33" i="2"/>
  <c r="G39" i="1" s="1"/>
  <c r="G51" i="1" s="1"/>
  <c r="E27" i="2"/>
  <c r="G38" i="1" s="1"/>
  <c r="G50" i="1" s="1"/>
</calcChain>
</file>

<file path=xl/sharedStrings.xml><?xml version="1.0" encoding="utf-8"?>
<sst xmlns="http://schemas.openxmlformats.org/spreadsheetml/2006/main" count="195" uniqueCount="103">
  <si>
    <t>u žuto označena polja upisuju se iznosi</t>
  </si>
  <si>
    <t>Tečaj HRK / EUR</t>
  </si>
  <si>
    <t>Dio dozvoljenog prihoda koji se prikuplja od ULAZA u transportni sustav</t>
  </si>
  <si>
    <t>koeficijent utjecaja dozvoljenog prihoda od stalnog kapaciteta na godišnjoj razini</t>
  </si>
  <si>
    <t xml:space="preserve">popust za ulaz iz terminala za UPP </t>
  </si>
  <si>
    <t xml:space="preserve">popust za ulaz iz sustava skladišta plina </t>
  </si>
  <si>
    <t>Raspodjela dozvoljenog prihoda</t>
  </si>
  <si>
    <t>Dozvoljeni prihod</t>
  </si>
  <si>
    <t>Oznaka</t>
  </si>
  <si>
    <r>
      <t>2.</t>
    </r>
    <r>
      <rPr>
        <i/>
        <vertAlign val="superscript"/>
        <sz val="14"/>
        <rFont val="Arial"/>
        <family val="2"/>
        <charset val="238"/>
      </rPr>
      <t xml:space="preserve"> </t>
    </r>
    <r>
      <rPr>
        <i/>
        <sz val="14"/>
        <rFont val="Arial"/>
        <family val="2"/>
        <charset val="238"/>
      </rPr>
      <t>RR</t>
    </r>
  </si>
  <si>
    <t>3. regulacijsko razdoblje</t>
  </si>
  <si>
    <t>4. regulacijsko razdoblje</t>
  </si>
  <si>
    <t>5.  regulacijsko razdoblje</t>
  </si>
  <si>
    <t>6. regulacijsko razdoblje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</si>
  <si>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</si>
  <si>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</si>
  <si>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</si>
  <si>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</si>
  <si>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</si>
  <si>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</si>
  <si>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</si>
  <si>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</si>
  <si>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</si>
  <si>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</si>
  <si>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</si>
  <si>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</si>
  <si>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</si>
  <si>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</si>
  <si>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</si>
  <si>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</si>
  <si>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</si>
  <si>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</si>
  <si>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</si>
  <si>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</si>
  <si>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Dozvoljeni prihod na temelju tarifne stavke za kapacitet (HRK)*</t>
  </si>
  <si>
    <r>
      <t>DP</t>
    </r>
    <r>
      <rPr>
        <b/>
        <vertAlign val="subscript"/>
        <sz val="14"/>
        <color indexed="8"/>
        <rFont val="Arial"/>
        <family val="2"/>
        <charset val="238"/>
      </rPr>
      <t>KAP</t>
    </r>
  </si>
  <si>
    <t>Dozvoljeni prihod na ulazima u transportni sustav (HRK)</t>
  </si>
  <si>
    <r>
      <t>DP</t>
    </r>
    <r>
      <rPr>
        <vertAlign val="subscript"/>
        <sz val="14"/>
        <color indexed="8"/>
        <rFont val="Arial"/>
        <family val="2"/>
        <charset val="238"/>
      </rPr>
      <t xml:space="preserve">U </t>
    </r>
  </si>
  <si>
    <t>Dozvoljeni prihod na izlazima iz transportnog sustava (HRK)</t>
  </si>
  <si>
    <r>
      <t>DP</t>
    </r>
    <r>
      <rPr>
        <vertAlign val="subscript"/>
        <sz val="14"/>
        <color indexed="8"/>
        <rFont val="Arial"/>
        <family val="2"/>
        <charset val="238"/>
      </rPr>
      <t>I</t>
    </r>
    <r>
      <rPr>
        <sz val="14"/>
        <color indexed="8"/>
        <rFont val="Arial"/>
        <family val="2"/>
        <charset val="238"/>
      </rPr>
      <t xml:space="preserve"> </t>
    </r>
  </si>
  <si>
    <t>* Dozvoljeni prihod se odnosi na izravnati dozvoljeni prihod utvrđen prema Metodologiji ("Narodne novine", br. 48/18, 58/18)</t>
  </si>
  <si>
    <t>Planirani ugovoreni stalni kapacitet transportnog sustava na godišnjoj razini (kWh/dan)</t>
  </si>
  <si>
    <t>Grupa ulaza/izlaza</t>
  </si>
  <si>
    <t>Ulazi na interkonekcijama</t>
  </si>
  <si>
    <r>
      <t>KAP</t>
    </r>
    <r>
      <rPr>
        <vertAlign val="subscript"/>
        <sz val="14"/>
        <color indexed="8"/>
        <rFont val="Arial"/>
        <family val="2"/>
        <charset val="238"/>
      </rPr>
      <t>U,IN</t>
    </r>
  </si>
  <si>
    <t>Ulazi iz proizvodnje</t>
  </si>
  <si>
    <r>
      <t>KAP</t>
    </r>
    <r>
      <rPr>
        <vertAlign val="subscript"/>
        <sz val="14"/>
        <color indexed="8"/>
        <rFont val="Arial"/>
        <family val="2"/>
        <charset val="238"/>
      </rPr>
      <t>U,PR</t>
    </r>
  </si>
  <si>
    <t>Ulaz iz sustava skladišta plina</t>
  </si>
  <si>
    <r>
      <t>KAP</t>
    </r>
    <r>
      <rPr>
        <vertAlign val="subscript"/>
        <sz val="14"/>
        <color indexed="8"/>
        <rFont val="Arial"/>
        <family val="2"/>
        <charset val="238"/>
      </rPr>
      <t>U,SK</t>
    </r>
  </si>
  <si>
    <t>Ulaz iz terminala za UPP</t>
  </si>
  <si>
    <r>
      <t>KAP</t>
    </r>
    <r>
      <rPr>
        <vertAlign val="subscript"/>
        <sz val="14"/>
        <color indexed="8"/>
        <rFont val="Arial"/>
        <family val="2"/>
        <charset val="238"/>
      </rPr>
      <t>U,UPP</t>
    </r>
  </si>
  <si>
    <t>Izlazi na interkonekciji</t>
  </si>
  <si>
    <r>
      <t>KAP</t>
    </r>
    <r>
      <rPr>
        <vertAlign val="subscript"/>
        <sz val="14"/>
        <color indexed="8"/>
        <rFont val="Arial"/>
        <family val="2"/>
        <charset val="238"/>
      </rPr>
      <t>I,IN</t>
    </r>
  </si>
  <si>
    <t>Izlazi u Hrvatskoj</t>
  </si>
  <si>
    <r>
      <t>KAP</t>
    </r>
    <r>
      <rPr>
        <vertAlign val="subscript"/>
        <sz val="14"/>
        <color indexed="8"/>
        <rFont val="Arial"/>
        <family val="2"/>
        <charset val="238"/>
      </rPr>
      <t>I,HR</t>
    </r>
  </si>
  <si>
    <t>TARIFNE STAVKE - referentna cijena (HRK/kWh/dan)</t>
  </si>
  <si>
    <t>@NCV</t>
  </si>
  <si>
    <t>Naziv tarifne stavke</t>
  </si>
  <si>
    <t>Tarifna stavka za ulaz na interkonekciji</t>
  </si>
  <si>
    <r>
      <t>T</t>
    </r>
    <r>
      <rPr>
        <b/>
        <vertAlign val="subscript"/>
        <sz val="14"/>
        <color indexed="8"/>
        <rFont val="Arial"/>
        <family val="2"/>
        <charset val="238"/>
      </rPr>
      <t>U,IN</t>
    </r>
  </si>
  <si>
    <t>Tarifna stavka za ulaz iz proizvodnje</t>
  </si>
  <si>
    <r>
      <t>T</t>
    </r>
    <r>
      <rPr>
        <b/>
        <vertAlign val="subscript"/>
        <sz val="14"/>
        <color indexed="8"/>
        <rFont val="Arial"/>
        <family val="2"/>
        <charset val="238"/>
      </rPr>
      <t>U,PR</t>
    </r>
  </si>
  <si>
    <t>Tarifna stavka za ulaz iz sustava skladišta plina</t>
  </si>
  <si>
    <r>
      <t>T</t>
    </r>
    <r>
      <rPr>
        <b/>
        <vertAlign val="subscript"/>
        <sz val="14"/>
        <color indexed="8"/>
        <rFont val="Arial"/>
        <family val="2"/>
        <charset val="238"/>
      </rPr>
      <t>U,SK</t>
    </r>
  </si>
  <si>
    <t>Tarifna stavka za ulaz iz  terminala za UPP</t>
  </si>
  <si>
    <r>
      <t>T</t>
    </r>
    <r>
      <rPr>
        <b/>
        <vertAlign val="subscript"/>
        <sz val="14"/>
        <color indexed="8"/>
        <rFont val="Arial"/>
        <family val="2"/>
        <charset val="238"/>
      </rPr>
      <t>U,UPP</t>
    </r>
  </si>
  <si>
    <t>Tarifna stavka za izlaz na interkonekciji</t>
  </si>
  <si>
    <r>
      <t>T</t>
    </r>
    <r>
      <rPr>
        <b/>
        <vertAlign val="subscript"/>
        <sz val="14"/>
        <color indexed="8"/>
        <rFont val="Arial"/>
        <family val="2"/>
        <charset val="238"/>
      </rPr>
      <t>I,IN</t>
    </r>
  </si>
  <si>
    <t>Tarifna stavka za izlaz u Hrvatskoj</t>
  </si>
  <si>
    <r>
      <t>T</t>
    </r>
    <r>
      <rPr>
        <b/>
        <vertAlign val="subscript"/>
        <sz val="14"/>
        <color indexed="8"/>
        <rFont val="Arial"/>
        <family val="2"/>
        <charset val="238"/>
      </rPr>
      <t>I,HR</t>
    </r>
  </si>
  <si>
    <t>TARIFNE STAVKE - referentna cijena (EUR/MWh)</t>
  </si>
  <si>
    <t>@GCV</t>
  </si>
  <si>
    <t>Godina</t>
  </si>
  <si>
    <r>
      <t>DP</t>
    </r>
    <r>
      <rPr>
        <vertAlign val="subscript"/>
        <sz val="12"/>
        <color indexed="8"/>
        <rFont val="Arial"/>
        <family val="2"/>
        <charset val="238"/>
      </rPr>
      <t>KAP</t>
    </r>
    <r>
      <rPr>
        <sz val="12"/>
        <color indexed="8"/>
        <rFont val="Arial"/>
        <family val="2"/>
        <charset val="238"/>
      </rPr>
      <t xml:space="preserve"> - Dozvoljeni prihod na temelju tarifne stavke za kapacitet (HRK)</t>
    </r>
  </si>
  <si>
    <r>
      <t>DP</t>
    </r>
    <r>
      <rPr>
        <vertAlign val="subscript"/>
        <sz val="12"/>
        <color indexed="8"/>
        <rFont val="Arial"/>
        <family val="2"/>
        <charset val="238"/>
      </rPr>
      <t xml:space="preserve">U </t>
    </r>
    <r>
      <rPr>
        <sz val="12"/>
        <color indexed="8"/>
        <rFont val="Arial"/>
        <family val="2"/>
        <charset val="238"/>
      </rPr>
      <t>- Dozvoljeni prihod na ulazima u transportni sustav (HRK)</t>
    </r>
  </si>
  <si>
    <t>ULAZI</t>
  </si>
  <si>
    <r>
      <t>DP</t>
    </r>
    <r>
      <rPr>
        <vertAlign val="subscript"/>
        <sz val="12"/>
        <color indexed="8"/>
        <rFont val="Arial"/>
        <family val="2"/>
        <charset val="238"/>
      </rPr>
      <t>I</t>
    </r>
    <r>
      <rPr>
        <sz val="12"/>
        <color indexed="8"/>
        <rFont val="Arial"/>
        <family val="2"/>
        <charset val="238"/>
      </rPr>
      <t xml:space="preserve"> - Dozvoljeni prihod na izlazima u transportni sustav (HRK)</t>
    </r>
  </si>
  <si>
    <t>IZLAZI</t>
  </si>
  <si>
    <t xml:space="preserve">Tarifna stavka za transport plina za ugovoreni stalni kapacitet na godišnjoj razini za ulaz na interkonkciji </t>
  </si>
  <si>
    <t>TU,IN (kn/kWh/dan)</t>
  </si>
  <si>
    <r>
      <t>k</t>
    </r>
    <r>
      <rPr>
        <vertAlign val="subscript"/>
        <sz val="12"/>
        <rFont val="Arial"/>
        <family val="2"/>
        <charset val="238"/>
      </rPr>
      <t xml:space="preserve">PG,kap </t>
    </r>
    <r>
      <rPr>
        <sz val="12"/>
        <rFont val="Arial"/>
        <family val="2"/>
        <charset val="238"/>
      </rPr>
      <t>(%)</t>
    </r>
  </si>
  <si>
    <r>
      <t>DP</t>
    </r>
    <r>
      <rPr>
        <vertAlign val="subscript"/>
        <sz val="12"/>
        <rFont val="Arial"/>
        <family val="2"/>
        <charset val="238"/>
      </rPr>
      <t>U</t>
    </r>
    <r>
      <rPr>
        <sz val="12"/>
        <rFont val="Arial"/>
        <family val="2"/>
        <charset val="238"/>
      </rPr>
      <t xml:space="preserve"> (kn)</t>
    </r>
  </si>
  <si>
    <t>KAPU,IN (kWh/dan)</t>
  </si>
  <si>
    <t>KAPU,PR (kWh/dan)</t>
  </si>
  <si>
    <r>
      <t>k</t>
    </r>
    <r>
      <rPr>
        <vertAlign val="subscript"/>
        <sz val="12"/>
        <rFont val="Arial"/>
        <family val="2"/>
        <charset val="238"/>
      </rPr>
      <t>SK</t>
    </r>
    <r>
      <rPr>
        <sz val="12"/>
        <rFont val="Arial"/>
        <family val="2"/>
        <charset val="238"/>
      </rPr>
      <t xml:space="preserve"> (%)</t>
    </r>
  </si>
  <si>
    <t>KAPU,SK (kWh/dan)</t>
  </si>
  <si>
    <r>
      <t>k</t>
    </r>
    <r>
      <rPr>
        <vertAlign val="subscript"/>
        <sz val="12"/>
        <rFont val="Arial"/>
        <family val="2"/>
        <charset val="238"/>
      </rPr>
      <t>UPP</t>
    </r>
    <r>
      <rPr>
        <sz val="12"/>
        <rFont val="Arial"/>
        <family val="2"/>
        <charset val="238"/>
      </rPr>
      <t xml:space="preserve"> (%)</t>
    </r>
  </si>
  <si>
    <t>KAPU,UPP (kWh/dan)</t>
  </si>
  <si>
    <t>Tarifna stavka za transport plina za ugovoreni stalni kapacitet na godišnjoj razini za ulaz iz proizvodnje</t>
  </si>
  <si>
    <t>TU,PR (kn/kWh/dan)</t>
  </si>
  <si>
    <t>Tarifna stavka za transport plina za ugovoreni stalni kapacitet na godišnjoj razini za ulaz iz sustava skladišta plina</t>
  </si>
  <si>
    <t>TU,SK (kn/kWh/dan)</t>
  </si>
  <si>
    <t>Tarifna stavka za transport plina za ugovoreni stalni kapacitet na godišnjoj razini za ulaz iz terminala za UPP</t>
  </si>
  <si>
    <t>TU,UPP (kn/kWh/dan)</t>
  </si>
  <si>
    <t>Tarifna stavka za transport plina za ugovoreni stalni kapacitet na godišnjoj razini za izlaz na interkonekciji</t>
  </si>
  <si>
    <t>TI, IN (kn/kWh/dan)</t>
  </si>
  <si>
    <r>
      <t>DP</t>
    </r>
    <r>
      <rPr>
        <vertAlign val="subscript"/>
        <sz val="12"/>
        <rFont val="Arial"/>
        <family val="2"/>
        <charset val="238"/>
      </rPr>
      <t xml:space="preserve">I </t>
    </r>
    <r>
      <rPr>
        <sz val="12"/>
        <rFont val="Arial"/>
        <family val="2"/>
        <charset val="238"/>
      </rPr>
      <t>(kn)</t>
    </r>
  </si>
  <si>
    <r>
      <t>k</t>
    </r>
    <r>
      <rPr>
        <vertAlign val="subscript"/>
        <sz val="12"/>
        <rFont val="Arial"/>
        <family val="2"/>
        <charset val="238"/>
      </rPr>
      <t>PG,kap</t>
    </r>
  </si>
  <si>
    <t>KAPI,IN (kWh/dan)</t>
  </si>
  <si>
    <t>KAPI,HR (kWh/dan)</t>
  </si>
  <si>
    <t>Tarifna stavka za transport plina za ugovoreni stalni kapacitet na godišnjoj razini za izlaz u Hrvatskoj</t>
  </si>
  <si>
    <t>TI,HR (kn/kWh/dan)</t>
  </si>
  <si>
    <t>Pojednostavljeni tarifni model prema Uredbi 2017/460 članak 26. točka 1.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</si>
</sst>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i/>
      <sz val="14"/>
      <name val="Arial"/>
      <family val="2"/>
      <charset val="238"/>
    </font>
    <font>
      <i/>
      <vertAlign val="superscript"/>
      <sz val="14"/>
      <name val="Arial"/>
      <family val="2"/>
      <charset val="238"/>
    </font>
    <font>
      <b/>
      <i/>
      <sz val="14"/>
      <name val="Arial"/>
      <family val="2"/>
      <charset val="238"/>
    </font>
    <font>
      <b/>
      <vertAlign val="subscript"/>
      <sz val="14"/>
      <color indexed="8"/>
      <name val="Arial"/>
      <family val="2"/>
      <charset val="238"/>
    </font>
    <font>
      <vertAlign val="subscript"/>
      <sz val="14"/>
      <color indexed="8"/>
      <name val="Arial"/>
      <family val="2"/>
      <charset val="238"/>
    </font>
    <font>
      <i/>
      <sz val="12"/>
      <color indexed="8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i/>
      <u/>
      <sz val="14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color rgb="FF0000FF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vertAlign val="subscript"/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i/>
      <u/>
      <sz val="12"/>
      <name val="Arial"/>
      <family val="2"/>
      <charset val="238"/>
    </font>
    <font>
      <u/>
      <sz val="12"/>
      <name val="Arial"/>
      <family val="2"/>
      <charset val="238"/>
    </font>
    <font>
      <vertAlign val="subscript"/>
      <sz val="12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DF9F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Dashed">
        <color rgb="FFC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0">
    <xf numFmtId="0" fontId="0" fillId="0" borderId="0" xfId="0"/>
    <xf numFmtId="0" fontId="2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3" borderId="1" xfId="0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4" fontId="5" fillId="3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/>
    </xf>
    <xf numFmtId="9" fontId="5" fillId="4" borderId="1" xfId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vertical="center"/>
    </xf>
    <xf numFmtId="3" fontId="9" fillId="5" borderId="4" xfId="0" applyNumberFormat="1" applyFont="1" applyFill="1" applyBorder="1" applyAlignment="1" applyProtection="1">
      <alignment horizontal="center" vertical="center" wrapText="1"/>
    </xf>
    <xf numFmtId="3" fontId="9" fillId="5" borderId="10" xfId="0" applyNumberFormat="1" applyFont="1" applyFill="1" applyBorder="1" applyAlignment="1" applyProtection="1">
      <alignment horizontal="center" vertical="center" wrapText="1"/>
    </xf>
    <xf numFmtId="3" fontId="9" fillId="5" borderId="11" xfId="0" applyNumberFormat="1" applyFont="1" applyFill="1" applyBorder="1" applyAlignment="1" applyProtection="1">
      <alignment horizontal="center" vertical="center" wrapText="1"/>
    </xf>
    <xf numFmtId="3" fontId="9" fillId="5" borderId="12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center" vertical="center" wrapText="1"/>
    </xf>
    <xf numFmtId="3" fontId="4" fillId="3" borderId="15" xfId="0" applyNumberFormat="1" applyFont="1" applyFill="1" applyBorder="1" applyAlignment="1" applyProtection="1">
      <alignment horizontal="right" vertical="center"/>
      <protection locked="0"/>
    </xf>
    <xf numFmtId="3" fontId="4" fillId="3" borderId="16" xfId="0" applyNumberFormat="1" applyFont="1" applyFill="1" applyBorder="1" applyAlignment="1" applyProtection="1">
      <alignment horizontal="right" vertical="center"/>
      <protection locked="0"/>
    </xf>
    <xf numFmtId="3" fontId="4" fillId="3" borderId="17" xfId="0" applyNumberFormat="1" applyFont="1" applyFill="1" applyBorder="1" applyAlignment="1" applyProtection="1">
      <alignment horizontal="right" vertical="center"/>
      <protection locked="0"/>
    </xf>
    <xf numFmtId="3" fontId="4" fillId="3" borderId="18" xfId="0" applyNumberFormat="1" applyFont="1" applyFill="1" applyBorder="1" applyAlignment="1" applyProtection="1">
      <alignment horizontal="right" vertical="center"/>
      <protection locked="0"/>
    </xf>
    <xf numFmtId="0" fontId="3" fillId="0" borderId="19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horizontal="center" vertical="center" wrapText="1"/>
    </xf>
    <xf numFmtId="3" fontId="3" fillId="0" borderId="21" xfId="0" applyNumberFormat="1" applyFont="1" applyFill="1" applyBorder="1" applyAlignment="1" applyProtection="1">
      <alignment horizontal="right" vertical="center"/>
    </xf>
    <xf numFmtId="3" fontId="3" fillId="0" borderId="19" xfId="0" applyNumberFormat="1" applyFont="1" applyFill="1" applyBorder="1" applyAlignment="1" applyProtection="1">
      <alignment horizontal="right"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3" fontId="3" fillId="0" borderId="22" xfId="0" applyNumberFormat="1" applyFont="1" applyFill="1" applyBorder="1" applyAlignment="1" applyProtection="1">
      <alignment horizontal="right" vertical="center"/>
    </xf>
    <xf numFmtId="0" fontId="3" fillId="0" borderId="23" xfId="0" applyFont="1" applyBorder="1" applyAlignment="1" applyProtection="1">
      <alignment vertical="center" wrapText="1"/>
    </xf>
    <xf numFmtId="0" fontId="3" fillId="0" borderId="24" xfId="0" applyFont="1" applyBorder="1" applyAlignment="1" applyProtection="1">
      <alignment horizontal="center" vertical="center" wrapText="1"/>
    </xf>
    <xf numFmtId="3" fontId="3" fillId="0" borderId="25" xfId="0" applyNumberFormat="1" applyFont="1" applyFill="1" applyBorder="1" applyAlignment="1" applyProtection="1">
      <alignment horizontal="right" vertical="center"/>
    </xf>
    <xf numFmtId="3" fontId="3" fillId="0" borderId="23" xfId="0" applyNumberFormat="1" applyFont="1" applyFill="1" applyBorder="1" applyAlignment="1" applyProtection="1">
      <alignment horizontal="right" vertical="center"/>
    </xf>
    <xf numFmtId="3" fontId="3" fillId="0" borderId="26" xfId="0" applyNumberFormat="1" applyFont="1" applyFill="1" applyBorder="1" applyAlignment="1" applyProtection="1">
      <alignment horizontal="right" vertical="center"/>
    </xf>
    <xf numFmtId="3" fontId="3" fillId="0" borderId="27" xfId="0" applyNumberFormat="1" applyFont="1" applyFill="1" applyBorder="1" applyAlignment="1" applyProtection="1">
      <alignment horizontal="right" vertical="center"/>
    </xf>
    <xf numFmtId="0" fontId="12" fillId="2" borderId="0" xfId="0" applyFont="1" applyFill="1" applyAlignment="1" applyProtection="1">
      <alignment horizontal="left" vertical="top"/>
    </xf>
    <xf numFmtId="0" fontId="13" fillId="0" borderId="28" xfId="0" applyFont="1" applyFill="1" applyBorder="1" applyAlignment="1" applyProtection="1">
      <alignment vertical="center" wrapText="1"/>
    </xf>
    <xf numFmtId="0" fontId="13" fillId="0" borderId="29" xfId="0" applyFont="1" applyFill="1" applyBorder="1" applyAlignment="1" applyProtection="1">
      <alignment horizontal="center" vertical="center"/>
    </xf>
    <xf numFmtId="3" fontId="6" fillId="3" borderId="30" xfId="0" applyNumberFormat="1" applyFont="1" applyFill="1" applyBorder="1" applyAlignment="1" applyProtection="1">
      <alignment horizontal="center" vertical="center"/>
      <protection locked="0"/>
    </xf>
    <xf numFmtId="3" fontId="6" fillId="3" borderId="13" xfId="0" applyNumberFormat="1" applyFont="1" applyFill="1" applyBorder="1" applyAlignment="1" applyProtection="1">
      <alignment horizontal="center" vertical="center"/>
      <protection locked="0"/>
    </xf>
    <xf numFmtId="3" fontId="6" fillId="3" borderId="31" xfId="0" applyNumberFormat="1" applyFont="1" applyFill="1" applyBorder="1" applyAlignment="1" applyProtection="1">
      <alignment horizontal="center" vertical="center"/>
      <protection locked="0"/>
    </xf>
    <xf numFmtId="3" fontId="6" fillId="3" borderId="32" xfId="0" applyNumberFormat="1" applyFont="1" applyFill="1" applyBorder="1" applyAlignment="1" applyProtection="1">
      <alignment horizontal="center" vertical="center"/>
      <protection locked="0"/>
    </xf>
    <xf numFmtId="0" fontId="13" fillId="0" borderId="33" xfId="0" applyFont="1" applyFill="1" applyBorder="1" applyAlignment="1" applyProtection="1">
      <alignment horizontal="center" vertical="center"/>
    </xf>
    <xf numFmtId="3" fontId="6" fillId="3" borderId="21" xfId="0" applyNumberFormat="1" applyFont="1" applyFill="1" applyBorder="1" applyAlignment="1" applyProtection="1">
      <alignment horizontal="center" vertical="center"/>
      <protection locked="0"/>
    </xf>
    <xf numFmtId="3" fontId="6" fillId="3" borderId="1" xfId="0" applyNumberFormat="1" applyFont="1" applyFill="1" applyBorder="1" applyAlignment="1" applyProtection="1">
      <alignment horizontal="center" vertical="center"/>
      <protection locked="0"/>
    </xf>
    <xf numFmtId="3" fontId="6" fillId="3" borderId="34" xfId="0" applyNumberFormat="1" applyFont="1" applyFill="1" applyBorder="1" applyAlignment="1" applyProtection="1">
      <alignment horizontal="center" vertical="center"/>
      <protection locked="0"/>
    </xf>
    <xf numFmtId="3" fontId="6" fillId="3" borderId="19" xfId="0" applyNumberFormat="1" applyFont="1" applyFill="1" applyBorder="1" applyAlignment="1" applyProtection="1">
      <alignment horizontal="center" vertical="center"/>
      <protection locked="0"/>
    </xf>
    <xf numFmtId="3" fontId="6" fillId="3" borderId="22" xfId="0" applyNumberFormat="1" applyFont="1" applyFill="1" applyBorder="1" applyAlignment="1" applyProtection="1">
      <alignment horizontal="center" vertical="center"/>
      <protection locked="0"/>
    </xf>
    <xf numFmtId="0" fontId="13" fillId="0" borderId="35" xfId="0" applyFont="1" applyFill="1" applyBorder="1" applyAlignment="1" applyProtection="1">
      <alignment vertical="center" wrapText="1"/>
    </xf>
    <xf numFmtId="0" fontId="13" fillId="0" borderId="36" xfId="0" applyFont="1" applyFill="1" applyBorder="1" applyAlignment="1" applyProtection="1">
      <alignment horizontal="center" vertical="center"/>
    </xf>
    <xf numFmtId="3" fontId="6" fillId="3" borderId="37" xfId="0" applyNumberFormat="1" applyFont="1" applyFill="1" applyBorder="1" applyAlignment="1" applyProtection="1">
      <alignment horizontal="center" vertical="center"/>
      <protection locked="0"/>
    </xf>
    <xf numFmtId="0" fontId="13" fillId="0" borderId="40" xfId="0" applyFont="1" applyFill="1" applyBorder="1" applyAlignment="1" applyProtection="1">
      <alignment horizontal="center" vertical="center"/>
    </xf>
    <xf numFmtId="3" fontId="6" fillId="3" borderId="41" xfId="0" applyNumberFormat="1" applyFont="1" applyFill="1" applyBorder="1" applyAlignment="1" applyProtection="1">
      <alignment horizontal="center" vertical="center"/>
      <protection locked="0"/>
    </xf>
    <xf numFmtId="0" fontId="13" fillId="0" borderId="44" xfId="0" applyFont="1" applyFill="1" applyBorder="1" applyAlignment="1" applyProtection="1">
      <alignment vertical="center" wrapText="1"/>
    </xf>
    <xf numFmtId="0" fontId="13" fillId="0" borderId="45" xfId="0" applyFont="1" applyFill="1" applyBorder="1" applyAlignment="1" applyProtection="1">
      <alignment horizontal="center" vertical="center"/>
    </xf>
    <xf numFmtId="3" fontId="6" fillId="3" borderId="25" xfId="0" applyNumberFormat="1" applyFont="1" applyFill="1" applyBorder="1" applyAlignment="1" applyProtection="1">
      <alignment horizontal="center" vertical="center"/>
      <protection locked="0"/>
    </xf>
    <xf numFmtId="3" fontId="6" fillId="3" borderId="26" xfId="0" applyNumberFormat="1" applyFont="1" applyFill="1" applyBorder="1" applyAlignment="1" applyProtection="1">
      <alignment horizontal="center" vertical="center"/>
      <protection locked="0"/>
    </xf>
    <xf numFmtId="3" fontId="6" fillId="3" borderId="27" xfId="0" applyNumberFormat="1" applyFont="1" applyFill="1" applyBorder="1" applyAlignment="1" applyProtection="1">
      <alignment horizontal="center" vertical="center"/>
      <protection locked="0"/>
    </xf>
    <xf numFmtId="49" fontId="4" fillId="2" borderId="46" xfId="0" applyNumberFormat="1" applyFont="1" applyFill="1" applyBorder="1" applyAlignment="1" applyProtection="1">
      <alignment horizontal="center" vertical="center"/>
    </xf>
    <xf numFmtId="49" fontId="4" fillId="2" borderId="47" xfId="0" applyNumberFormat="1" applyFont="1" applyFill="1" applyBorder="1" applyAlignment="1" applyProtection="1">
      <alignment horizontal="center" vertical="center"/>
    </xf>
    <xf numFmtId="0" fontId="13" fillId="6" borderId="48" xfId="0" applyFont="1" applyFill="1" applyBorder="1" applyAlignment="1" applyProtection="1">
      <alignment horizontal="left" vertical="center" wrapText="1"/>
    </xf>
    <xf numFmtId="0" fontId="14" fillId="6" borderId="49" xfId="0" applyFont="1" applyFill="1" applyBorder="1" applyAlignment="1" applyProtection="1">
      <alignment horizontal="center" vertical="center"/>
    </xf>
    <xf numFmtId="164" fontId="13" fillId="0" borderId="41" xfId="0" applyNumberFormat="1" applyFont="1" applyFill="1" applyBorder="1" applyAlignment="1" applyProtection="1">
      <alignment horizontal="center" vertical="center"/>
    </xf>
    <xf numFmtId="164" fontId="13" fillId="0" borderId="13" xfId="0" applyNumberFormat="1" applyFont="1" applyFill="1" applyBorder="1" applyAlignment="1" applyProtection="1">
      <alignment horizontal="center" vertical="center"/>
    </xf>
    <xf numFmtId="164" fontId="13" fillId="0" borderId="31" xfId="0" applyNumberFormat="1" applyFont="1" applyFill="1" applyBorder="1" applyAlignment="1" applyProtection="1">
      <alignment horizontal="center" vertical="center"/>
    </xf>
    <xf numFmtId="164" fontId="13" fillId="0" borderId="32" xfId="0" applyNumberFormat="1" applyFont="1" applyFill="1" applyBorder="1" applyAlignment="1" applyProtection="1">
      <alignment horizontal="center" vertical="center"/>
    </xf>
    <xf numFmtId="0" fontId="13" fillId="6" borderId="50" xfId="0" applyFont="1" applyFill="1" applyBorder="1" applyAlignment="1" applyProtection="1">
      <alignment horizontal="left" vertical="center" wrapText="1"/>
    </xf>
    <xf numFmtId="0" fontId="14" fillId="6" borderId="51" xfId="0" applyFont="1" applyFill="1" applyBorder="1" applyAlignment="1" applyProtection="1">
      <alignment horizontal="center" vertical="center"/>
    </xf>
    <xf numFmtId="164" fontId="13" fillId="0" borderId="21" xfId="0" applyNumberFormat="1" applyFont="1" applyFill="1" applyBorder="1" applyAlignment="1" applyProtection="1">
      <alignment horizontal="center" vertical="center"/>
    </xf>
    <xf numFmtId="164" fontId="13" fillId="0" borderId="19" xfId="0" applyNumberFormat="1" applyFont="1" applyFill="1" applyBorder="1" applyAlignment="1" applyProtection="1">
      <alignment horizontal="center" vertical="center"/>
    </xf>
    <xf numFmtId="164" fontId="13" fillId="0" borderId="1" xfId="0" applyNumberFormat="1" applyFont="1" applyFill="1" applyBorder="1" applyAlignment="1" applyProtection="1">
      <alignment horizontal="center" vertical="center"/>
    </xf>
    <xf numFmtId="164" fontId="13" fillId="0" borderId="22" xfId="0" applyNumberFormat="1" applyFont="1" applyFill="1" applyBorder="1" applyAlignment="1" applyProtection="1">
      <alignment horizontal="center" vertical="center"/>
    </xf>
    <xf numFmtId="0" fontId="13" fillId="6" borderId="52" xfId="0" applyFont="1" applyFill="1" applyBorder="1" applyAlignment="1" applyProtection="1">
      <alignment horizontal="left" vertical="center" wrapText="1"/>
    </xf>
    <xf numFmtId="0" fontId="14" fillId="6" borderId="33" xfId="0" applyFont="1" applyFill="1" applyBorder="1" applyAlignment="1" applyProtection="1">
      <alignment horizontal="center" vertical="center"/>
    </xf>
    <xf numFmtId="0" fontId="13" fillId="0" borderId="53" xfId="0" applyFont="1" applyFill="1" applyBorder="1" applyAlignment="1" applyProtection="1">
      <alignment horizontal="left" vertical="center" wrapText="1"/>
    </xf>
    <xf numFmtId="0" fontId="14" fillId="0" borderId="9" xfId="0" applyFont="1" applyFill="1" applyBorder="1" applyAlignment="1" applyProtection="1">
      <alignment horizontal="center" vertical="center"/>
    </xf>
    <xf numFmtId="164" fontId="13" fillId="0" borderId="54" xfId="0" applyNumberFormat="1" applyFont="1" applyFill="1" applyBorder="1" applyAlignment="1" applyProtection="1">
      <alignment horizontal="center" vertical="center"/>
    </xf>
    <xf numFmtId="164" fontId="13" fillId="0" borderId="8" xfId="0" applyNumberFormat="1" applyFont="1" applyFill="1" applyBorder="1" applyAlignment="1" applyProtection="1">
      <alignment horizontal="center" vertical="center"/>
    </xf>
    <xf numFmtId="164" fontId="13" fillId="0" borderId="55" xfId="0" applyNumberFormat="1" applyFont="1" applyFill="1" applyBorder="1" applyAlignment="1" applyProtection="1">
      <alignment horizontal="center" vertical="center"/>
    </xf>
    <xf numFmtId="164" fontId="13" fillId="0" borderId="56" xfId="0" applyNumberFormat="1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left" vertical="center" wrapText="1"/>
    </xf>
    <xf numFmtId="0" fontId="14" fillId="0" borderId="57" xfId="0" applyFont="1" applyFill="1" applyBorder="1" applyAlignment="1" applyProtection="1">
      <alignment horizontal="center" vertical="center"/>
    </xf>
    <xf numFmtId="164" fontId="13" fillId="0" borderId="30" xfId="0" applyNumberFormat="1" applyFont="1" applyFill="1" applyBorder="1" applyAlignment="1" applyProtection="1">
      <alignment horizontal="center" vertical="center"/>
    </xf>
    <xf numFmtId="164" fontId="13" fillId="0" borderId="28" xfId="0" applyNumberFormat="1" applyFont="1" applyFill="1" applyBorder="1" applyAlignment="1" applyProtection="1">
      <alignment horizontal="center" vertical="center"/>
    </xf>
    <xf numFmtId="164" fontId="13" fillId="0" borderId="42" xfId="0" applyNumberFormat="1" applyFont="1" applyFill="1" applyBorder="1" applyAlignment="1" applyProtection="1">
      <alignment horizontal="center" vertical="center"/>
    </xf>
    <xf numFmtId="164" fontId="13" fillId="0" borderId="43" xfId="0" applyNumberFormat="1" applyFont="1" applyFill="1" applyBorder="1" applyAlignment="1" applyProtection="1">
      <alignment horizontal="center" vertical="center"/>
    </xf>
    <xf numFmtId="0" fontId="13" fillId="6" borderId="58" xfId="0" applyFont="1" applyFill="1" applyBorder="1" applyAlignment="1" applyProtection="1">
      <alignment horizontal="left" vertical="center" wrapText="1"/>
    </xf>
    <xf numFmtId="0" fontId="14" fillId="6" borderId="45" xfId="0" applyFont="1" applyFill="1" applyBorder="1" applyAlignment="1" applyProtection="1">
      <alignment horizontal="center" vertical="center"/>
    </xf>
    <xf numFmtId="164" fontId="6" fillId="0" borderId="25" xfId="0" applyNumberFormat="1" applyFont="1" applyFill="1" applyBorder="1" applyAlignment="1" applyProtection="1">
      <alignment horizontal="center" vertical="center"/>
    </xf>
    <xf numFmtId="164" fontId="6" fillId="0" borderId="23" xfId="0" applyNumberFormat="1" applyFont="1" applyFill="1" applyBorder="1" applyAlignment="1" applyProtection="1">
      <alignment horizontal="center" vertical="center"/>
    </xf>
    <xf numFmtId="164" fontId="6" fillId="0" borderId="26" xfId="0" applyNumberFormat="1" applyFont="1" applyFill="1" applyBorder="1" applyAlignment="1" applyProtection="1">
      <alignment horizontal="center" vertical="center"/>
    </xf>
    <xf numFmtId="164" fontId="13" fillId="0" borderId="26" xfId="0" applyNumberFormat="1" applyFont="1" applyFill="1" applyBorder="1" applyAlignment="1" applyProtection="1">
      <alignment horizontal="center" vertical="center"/>
    </xf>
    <xf numFmtId="164" fontId="13" fillId="0" borderId="27" xfId="0" applyNumberFormat="1" applyFont="1" applyFill="1" applyBorder="1" applyAlignment="1" applyProtection="1">
      <alignment horizontal="center" vertical="center"/>
    </xf>
    <xf numFmtId="2" fontId="13" fillId="0" borderId="41" xfId="0" applyNumberFormat="1" applyFont="1" applyFill="1" applyBorder="1" applyAlignment="1" applyProtection="1">
      <alignment horizontal="center" vertical="center"/>
    </xf>
    <xf numFmtId="2" fontId="13" fillId="0" borderId="13" xfId="0" applyNumberFormat="1" applyFont="1" applyFill="1" applyBorder="1" applyAlignment="1" applyProtection="1">
      <alignment horizontal="center" vertical="center"/>
    </xf>
    <xf numFmtId="2" fontId="13" fillId="0" borderId="31" xfId="0" applyNumberFormat="1" applyFont="1" applyFill="1" applyBorder="1" applyAlignment="1" applyProtection="1">
      <alignment horizontal="center" vertical="center"/>
    </xf>
    <xf numFmtId="2" fontId="13" fillId="0" borderId="32" xfId="0" applyNumberFormat="1" applyFont="1" applyFill="1" applyBorder="1" applyAlignment="1" applyProtection="1">
      <alignment horizontal="center" vertical="center"/>
    </xf>
    <xf numFmtId="2" fontId="13" fillId="0" borderId="21" xfId="0" applyNumberFormat="1" applyFont="1" applyFill="1" applyBorder="1" applyAlignment="1" applyProtection="1">
      <alignment horizontal="center" vertical="center"/>
    </xf>
    <xf numFmtId="2" fontId="13" fillId="0" borderId="19" xfId="0" applyNumberFormat="1" applyFont="1" applyFill="1" applyBorder="1" applyAlignment="1" applyProtection="1">
      <alignment horizontal="center" vertical="center"/>
    </xf>
    <xf numFmtId="2" fontId="13" fillId="0" borderId="1" xfId="0" applyNumberFormat="1" applyFont="1" applyFill="1" applyBorder="1" applyAlignment="1" applyProtection="1">
      <alignment horizontal="center" vertical="center"/>
    </xf>
    <xf numFmtId="2" fontId="13" fillId="0" borderId="22" xfId="0" applyNumberFormat="1" applyFont="1" applyFill="1" applyBorder="1" applyAlignment="1" applyProtection="1">
      <alignment horizontal="center" vertical="center"/>
    </xf>
    <xf numFmtId="2" fontId="13" fillId="0" borderId="54" xfId="0" applyNumberFormat="1" applyFont="1" applyFill="1" applyBorder="1" applyAlignment="1" applyProtection="1">
      <alignment horizontal="center" vertical="center"/>
    </xf>
    <xf numFmtId="2" fontId="13" fillId="0" borderId="8" xfId="0" applyNumberFormat="1" applyFont="1" applyFill="1" applyBorder="1" applyAlignment="1" applyProtection="1">
      <alignment horizontal="center" vertical="center"/>
    </xf>
    <xf numFmtId="2" fontId="13" fillId="0" borderId="55" xfId="0" applyNumberFormat="1" applyFont="1" applyFill="1" applyBorder="1" applyAlignment="1" applyProtection="1">
      <alignment horizontal="center" vertical="center"/>
    </xf>
    <xf numFmtId="2" fontId="13" fillId="0" borderId="56" xfId="0" applyNumberFormat="1" applyFont="1" applyFill="1" applyBorder="1" applyAlignment="1" applyProtection="1">
      <alignment horizontal="center" vertical="center"/>
    </xf>
    <xf numFmtId="2" fontId="13" fillId="0" borderId="30" xfId="0" applyNumberFormat="1" applyFont="1" applyFill="1" applyBorder="1" applyAlignment="1" applyProtection="1">
      <alignment horizontal="center" vertical="center"/>
    </xf>
    <xf numFmtId="2" fontId="13" fillId="0" borderId="28" xfId="0" applyNumberFormat="1" applyFont="1" applyFill="1" applyBorder="1" applyAlignment="1" applyProtection="1">
      <alignment horizontal="center" vertical="center"/>
    </xf>
    <xf numFmtId="2" fontId="13" fillId="0" borderId="42" xfId="0" applyNumberFormat="1" applyFont="1" applyFill="1" applyBorder="1" applyAlignment="1" applyProtection="1">
      <alignment horizontal="center" vertical="center"/>
    </xf>
    <xf numFmtId="2" fontId="13" fillId="0" borderId="43" xfId="0" applyNumberFormat="1" applyFont="1" applyFill="1" applyBorder="1" applyAlignment="1" applyProtection="1">
      <alignment horizontal="center" vertical="center"/>
    </xf>
    <xf numFmtId="2" fontId="13" fillId="0" borderId="25" xfId="0" applyNumberFormat="1" applyFont="1" applyFill="1" applyBorder="1" applyAlignment="1" applyProtection="1">
      <alignment horizontal="center" vertical="center"/>
    </xf>
    <xf numFmtId="2" fontId="6" fillId="0" borderId="23" xfId="0" applyNumberFormat="1" applyFont="1" applyFill="1" applyBorder="1" applyAlignment="1" applyProtection="1">
      <alignment horizontal="center" vertical="center"/>
    </xf>
    <xf numFmtId="2" fontId="6" fillId="0" borderId="26" xfId="0" applyNumberFormat="1" applyFont="1" applyFill="1" applyBorder="1" applyAlignment="1" applyProtection="1">
      <alignment horizontal="center" vertical="center"/>
    </xf>
    <xf numFmtId="2" fontId="13" fillId="0" borderId="26" xfId="0" applyNumberFormat="1" applyFont="1" applyFill="1" applyBorder="1" applyAlignment="1" applyProtection="1">
      <alignment horizontal="center" vertical="center"/>
    </xf>
    <xf numFmtId="2" fontId="13" fillId="0" borderId="27" xfId="0" applyNumberFormat="1" applyFont="1" applyFill="1" applyBorder="1" applyAlignment="1" applyProtection="1">
      <alignment horizontal="center" vertical="center"/>
    </xf>
    <xf numFmtId="2" fontId="3" fillId="2" borderId="0" xfId="0" applyNumberFormat="1" applyFont="1" applyFill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8" fillId="0" borderId="0" xfId="0" applyFont="1" applyFill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1" fillId="7" borderId="59" xfId="0" applyFont="1" applyFill="1" applyBorder="1" applyAlignment="1" applyProtection="1">
      <alignment horizontal="center" vertical="center" wrapText="1"/>
    </xf>
    <xf numFmtId="0" fontId="22" fillId="7" borderId="60" xfId="0" applyFont="1" applyFill="1" applyBorder="1" applyAlignment="1" applyProtection="1">
      <alignment horizontal="center" vertical="center" wrapText="1"/>
    </xf>
    <xf numFmtId="0" fontId="22" fillId="7" borderId="61" xfId="0" applyFont="1" applyFill="1" applyBorder="1" applyAlignment="1" applyProtection="1">
      <alignment horizontal="center" vertical="center" wrapText="1"/>
    </xf>
    <xf numFmtId="0" fontId="22" fillId="7" borderId="62" xfId="0" applyFont="1" applyFill="1" applyBorder="1" applyAlignment="1" applyProtection="1">
      <alignment horizontal="center" vertical="center" wrapText="1"/>
    </xf>
    <xf numFmtId="0" fontId="22" fillId="7" borderId="63" xfId="0" applyFont="1" applyFill="1" applyBorder="1" applyAlignment="1" applyProtection="1">
      <alignment horizontal="center" vertical="center" wrapText="1"/>
    </xf>
    <xf numFmtId="0" fontId="16" fillId="0" borderId="64" xfId="0" applyFont="1" applyBorder="1" applyAlignment="1" applyProtection="1">
      <alignment vertical="center" wrapText="1"/>
    </xf>
    <xf numFmtId="3" fontId="24" fillId="8" borderId="15" xfId="0" applyNumberFormat="1" applyFont="1" applyFill="1" applyBorder="1" applyAlignment="1" applyProtection="1">
      <alignment horizontal="right" vertical="center"/>
    </xf>
    <xf numFmtId="3" fontId="24" fillId="8" borderId="16" xfId="0" applyNumberFormat="1" applyFont="1" applyFill="1" applyBorder="1" applyAlignment="1" applyProtection="1">
      <alignment horizontal="right" vertical="center"/>
    </xf>
    <xf numFmtId="3" fontId="24" fillId="8" borderId="17" xfId="0" applyNumberFormat="1" applyFont="1" applyFill="1" applyBorder="1" applyAlignment="1" applyProtection="1">
      <alignment horizontal="right" vertical="center"/>
    </xf>
    <xf numFmtId="3" fontId="24" fillId="8" borderId="18" xfId="0" applyNumberFormat="1" applyFont="1" applyFill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vertical="center" wrapText="1"/>
    </xf>
    <xf numFmtId="3" fontId="16" fillId="9" borderId="21" xfId="0" applyNumberFormat="1" applyFont="1" applyFill="1" applyBorder="1" applyAlignment="1" applyProtection="1">
      <alignment horizontal="right" vertical="center"/>
    </xf>
    <xf numFmtId="3" fontId="16" fillId="9" borderId="19" xfId="0" applyNumberFormat="1" applyFont="1" applyFill="1" applyBorder="1" applyAlignment="1" applyProtection="1">
      <alignment horizontal="right" vertical="center"/>
    </xf>
    <xf numFmtId="3" fontId="16" fillId="9" borderId="1" xfId="0" applyNumberFormat="1" applyFont="1" applyFill="1" applyBorder="1" applyAlignment="1" applyProtection="1">
      <alignment horizontal="right" vertical="center"/>
    </xf>
    <xf numFmtId="3" fontId="16" fillId="9" borderId="22" xfId="0" applyNumberFormat="1" applyFont="1" applyFill="1" applyBorder="1" applyAlignment="1" applyProtection="1">
      <alignment horizontal="right" vertical="center"/>
    </xf>
    <xf numFmtId="9" fontId="21" fillId="0" borderId="0" xfId="1" applyFont="1" applyFill="1" applyAlignment="1" applyProtection="1">
      <alignment horizontal="center" vertical="center"/>
    </xf>
    <xf numFmtId="0" fontId="21" fillId="0" borderId="0" xfId="0" applyFont="1" applyFill="1" applyAlignment="1" applyProtection="1">
      <alignment horizontal="center" vertical="center"/>
    </xf>
    <xf numFmtId="0" fontId="16" fillId="0" borderId="66" xfId="0" applyFont="1" applyBorder="1" applyAlignment="1" applyProtection="1">
      <alignment vertical="center" wrapText="1"/>
    </xf>
    <xf numFmtId="3" fontId="16" fillId="9" borderId="25" xfId="0" applyNumberFormat="1" applyFont="1" applyFill="1" applyBorder="1" applyAlignment="1" applyProtection="1">
      <alignment horizontal="right" vertical="center"/>
    </xf>
    <xf numFmtId="3" fontId="16" fillId="9" borderId="23" xfId="0" applyNumberFormat="1" applyFont="1" applyFill="1" applyBorder="1" applyAlignment="1" applyProtection="1">
      <alignment horizontal="right" vertical="center"/>
    </xf>
    <xf numFmtId="3" fontId="16" fillId="9" borderId="26" xfId="0" applyNumberFormat="1" applyFont="1" applyFill="1" applyBorder="1" applyAlignment="1" applyProtection="1">
      <alignment horizontal="right" vertical="center"/>
    </xf>
    <xf numFmtId="3" fontId="16" fillId="9" borderId="27" xfId="0" applyNumberFormat="1" applyFont="1" applyFill="1" applyBorder="1" applyAlignment="1" applyProtection="1">
      <alignment horizontal="right" vertical="center"/>
    </xf>
    <xf numFmtId="0" fontId="18" fillId="0" borderId="0" xfId="0" applyFont="1" applyAlignment="1" applyProtection="1">
      <alignment vertical="center"/>
    </xf>
    <xf numFmtId="0" fontId="18" fillId="0" borderId="67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2" fillId="7" borderId="68" xfId="0" applyFont="1" applyFill="1" applyBorder="1" applyAlignment="1" applyProtection="1">
      <alignment horizontal="center" vertical="center"/>
    </xf>
    <xf numFmtId="0" fontId="22" fillId="7" borderId="61" xfId="0" applyFont="1" applyFill="1" applyBorder="1" applyAlignment="1" applyProtection="1">
      <alignment horizontal="center" vertical="center"/>
    </xf>
    <xf numFmtId="0" fontId="22" fillId="7" borderId="62" xfId="0" applyFont="1" applyFill="1" applyBorder="1" applyAlignment="1" applyProtection="1">
      <alignment horizontal="center" vertical="center"/>
    </xf>
    <xf numFmtId="0" fontId="22" fillId="7" borderId="63" xfId="0" applyFont="1" applyFill="1" applyBorder="1" applyAlignment="1" applyProtection="1">
      <alignment horizontal="center" vertical="center"/>
    </xf>
    <xf numFmtId="0" fontId="21" fillId="0" borderId="0" xfId="0" applyFont="1" applyAlignment="1" applyProtection="1">
      <alignment vertical="center"/>
    </xf>
    <xf numFmtId="0" fontId="21" fillId="10" borderId="69" xfId="0" applyFont="1" applyFill="1" applyBorder="1" applyAlignment="1" applyProtection="1">
      <alignment vertical="center"/>
    </xf>
    <xf numFmtId="0" fontId="21" fillId="10" borderId="10" xfId="0" applyFont="1" applyFill="1" applyBorder="1" applyAlignment="1" applyProtection="1">
      <alignment vertical="center"/>
    </xf>
    <xf numFmtId="0" fontId="21" fillId="10" borderId="11" xfId="0" applyFont="1" applyFill="1" applyBorder="1" applyAlignment="1" applyProtection="1">
      <alignment vertical="center"/>
    </xf>
    <xf numFmtId="0" fontId="21" fillId="10" borderId="12" xfId="0" applyFont="1" applyFill="1" applyBorder="1" applyAlignment="1" applyProtection="1">
      <alignment vertical="center"/>
    </xf>
    <xf numFmtId="2" fontId="18" fillId="11" borderId="70" xfId="0" applyNumberFormat="1" applyFont="1" applyFill="1" applyBorder="1" applyAlignment="1" applyProtection="1">
      <alignment vertical="center"/>
    </xf>
    <xf numFmtId="2" fontId="18" fillId="11" borderId="28" xfId="0" applyNumberFormat="1" applyFont="1" applyFill="1" applyBorder="1" applyAlignment="1" applyProtection="1">
      <alignment vertical="center"/>
    </xf>
    <xf numFmtId="0" fontId="18" fillId="11" borderId="42" xfId="0" applyFont="1" applyFill="1" applyBorder="1" applyAlignment="1" applyProtection="1">
      <alignment vertical="center"/>
    </xf>
    <xf numFmtId="0" fontId="18" fillId="11" borderId="43" xfId="0" applyFont="1" applyFill="1" applyBorder="1" applyAlignment="1" applyProtection="1">
      <alignment vertical="center"/>
    </xf>
    <xf numFmtId="0" fontId="18" fillId="11" borderId="28" xfId="0" applyFont="1" applyFill="1" applyBorder="1" applyAlignment="1" applyProtection="1">
      <alignment vertical="center"/>
    </xf>
    <xf numFmtId="3" fontId="18" fillId="10" borderId="65" xfId="0" applyNumberFormat="1" applyFont="1" applyFill="1" applyBorder="1" applyAlignment="1" applyProtection="1">
      <alignment vertical="center"/>
    </xf>
    <xf numFmtId="3" fontId="18" fillId="10" borderId="19" xfId="0" applyNumberFormat="1" applyFont="1" applyFill="1" applyBorder="1" applyAlignment="1" applyProtection="1">
      <alignment vertical="center"/>
    </xf>
    <xf numFmtId="3" fontId="18" fillId="10" borderId="1" xfId="0" applyNumberFormat="1" applyFont="1" applyFill="1" applyBorder="1" applyAlignment="1" applyProtection="1">
      <alignment vertical="center"/>
    </xf>
    <xf numFmtId="3" fontId="18" fillId="10" borderId="22" xfId="0" applyNumberFormat="1" applyFont="1" applyFill="1" applyBorder="1" applyAlignment="1" applyProtection="1">
      <alignment vertical="center"/>
    </xf>
    <xf numFmtId="3" fontId="18" fillId="12" borderId="65" xfId="0" applyNumberFormat="1" applyFont="1" applyFill="1" applyBorder="1" applyAlignment="1" applyProtection="1">
      <alignment vertical="center"/>
    </xf>
    <xf numFmtId="3" fontId="18" fillId="12" borderId="19" xfId="0" applyNumberFormat="1" applyFont="1" applyFill="1" applyBorder="1" applyAlignment="1" applyProtection="1">
      <alignment vertical="center"/>
    </xf>
    <xf numFmtId="3" fontId="18" fillId="12" borderId="1" xfId="0" applyNumberFormat="1" applyFont="1" applyFill="1" applyBorder="1" applyAlignment="1" applyProtection="1">
      <alignment vertical="center"/>
    </xf>
    <xf numFmtId="3" fontId="18" fillId="12" borderId="22" xfId="0" applyNumberFormat="1" applyFont="1" applyFill="1" applyBorder="1" applyAlignment="1" applyProtection="1">
      <alignment vertical="center"/>
    </xf>
    <xf numFmtId="2" fontId="18" fillId="7" borderId="65" xfId="0" applyNumberFormat="1" applyFont="1" applyFill="1" applyBorder="1" applyAlignment="1" applyProtection="1">
      <alignment vertical="center"/>
    </xf>
    <xf numFmtId="2" fontId="18" fillId="7" borderId="19" xfId="0" applyNumberFormat="1" applyFont="1" applyFill="1" applyBorder="1" applyAlignment="1" applyProtection="1">
      <alignment vertical="center"/>
    </xf>
    <xf numFmtId="2" fontId="18" fillId="7" borderId="1" xfId="0" applyNumberFormat="1" applyFont="1" applyFill="1" applyBorder="1" applyAlignment="1" applyProtection="1">
      <alignment vertical="center"/>
    </xf>
    <xf numFmtId="2" fontId="18" fillId="7" borderId="22" xfId="0" applyNumberFormat="1" applyFont="1" applyFill="1" applyBorder="1" applyAlignment="1" applyProtection="1">
      <alignment vertical="center"/>
    </xf>
    <xf numFmtId="3" fontId="18" fillId="12" borderId="71" xfId="0" applyNumberFormat="1" applyFont="1" applyFill="1" applyBorder="1" applyAlignment="1" applyProtection="1">
      <alignment vertical="center"/>
    </xf>
    <xf numFmtId="3" fontId="18" fillId="12" borderId="72" xfId="0" applyNumberFormat="1" applyFont="1" applyFill="1" applyBorder="1" applyAlignment="1" applyProtection="1">
      <alignment vertical="center"/>
    </xf>
    <xf numFmtId="3" fontId="18" fillId="12" borderId="73" xfId="0" applyNumberFormat="1" applyFont="1" applyFill="1" applyBorder="1" applyAlignment="1" applyProtection="1">
      <alignment vertical="center"/>
    </xf>
    <xf numFmtId="3" fontId="18" fillId="12" borderId="74" xfId="0" applyNumberFormat="1" applyFont="1" applyFill="1" applyBorder="1" applyAlignment="1" applyProtection="1">
      <alignment vertical="center"/>
    </xf>
    <xf numFmtId="3" fontId="18" fillId="12" borderId="66" xfId="0" applyNumberFormat="1" applyFont="1" applyFill="1" applyBorder="1" applyAlignment="1" applyProtection="1">
      <alignment vertical="center"/>
    </xf>
    <xf numFmtId="3" fontId="18" fillId="12" borderId="23" xfId="0" applyNumberFormat="1" applyFont="1" applyFill="1" applyBorder="1" applyAlignment="1" applyProtection="1">
      <alignment vertical="center"/>
    </xf>
    <xf numFmtId="3" fontId="18" fillId="12" borderId="26" xfId="0" applyNumberFormat="1" applyFont="1" applyFill="1" applyBorder="1" applyAlignment="1" applyProtection="1">
      <alignment vertical="center"/>
    </xf>
    <xf numFmtId="3" fontId="18" fillId="12" borderId="27" xfId="0" applyNumberFormat="1" applyFont="1" applyFill="1" applyBorder="1" applyAlignment="1" applyProtection="1">
      <alignment vertical="center"/>
    </xf>
    <xf numFmtId="0" fontId="22" fillId="7" borderId="59" xfId="0" applyFont="1" applyFill="1" applyBorder="1" applyAlignment="1" applyProtection="1">
      <alignment horizontal="center" vertical="center"/>
    </xf>
    <xf numFmtId="0" fontId="22" fillId="7" borderId="2" xfId="0" applyFont="1" applyFill="1" applyBorder="1" applyAlignment="1" applyProtection="1">
      <alignment horizontal="center" vertical="center"/>
    </xf>
    <xf numFmtId="0" fontId="22" fillId="7" borderId="75" xfId="0" applyFont="1" applyFill="1" applyBorder="1" applyAlignment="1" applyProtection="1">
      <alignment horizontal="center" vertical="center"/>
    </xf>
    <xf numFmtId="0" fontId="22" fillId="7" borderId="76" xfId="0" applyFont="1" applyFill="1" applyBorder="1" applyAlignment="1" applyProtection="1">
      <alignment horizontal="center" vertical="center"/>
    </xf>
    <xf numFmtId="164" fontId="21" fillId="10" borderId="68" xfId="0" applyNumberFormat="1" applyFont="1" applyFill="1" applyBorder="1" applyAlignment="1" applyProtection="1">
      <alignment vertical="center"/>
    </xf>
    <xf numFmtId="164" fontId="21" fillId="10" borderId="61" xfId="0" applyNumberFormat="1" applyFont="1" applyFill="1" applyBorder="1" applyAlignment="1" applyProtection="1">
      <alignment vertical="center"/>
    </xf>
    <xf numFmtId="164" fontId="21" fillId="10" borderId="62" xfId="0" applyNumberFormat="1" applyFont="1" applyFill="1" applyBorder="1" applyAlignment="1" applyProtection="1">
      <alignment vertical="center"/>
    </xf>
    <xf numFmtId="164" fontId="21" fillId="10" borderId="63" xfId="0" applyNumberFormat="1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21" fillId="10" borderId="68" xfId="0" applyFont="1" applyFill="1" applyBorder="1" applyAlignment="1" applyProtection="1">
      <alignment vertical="center"/>
    </xf>
    <xf numFmtId="0" fontId="21" fillId="10" borderId="61" xfId="0" applyFont="1" applyFill="1" applyBorder="1" applyAlignment="1" applyProtection="1">
      <alignment vertical="center"/>
    </xf>
    <xf numFmtId="0" fontId="21" fillId="10" borderId="62" xfId="0" applyFont="1" applyFill="1" applyBorder="1" applyAlignment="1" applyProtection="1">
      <alignment vertical="center"/>
    </xf>
    <xf numFmtId="0" fontId="21" fillId="10" borderId="63" xfId="0" applyFont="1" applyFill="1" applyBorder="1" applyAlignment="1" applyProtection="1">
      <alignment vertical="center"/>
    </xf>
    <xf numFmtId="0" fontId="18" fillId="0" borderId="46" xfId="0" applyFont="1" applyBorder="1" applyAlignment="1" applyProtection="1">
      <alignment vertical="center"/>
    </xf>
    <xf numFmtId="0" fontId="21" fillId="0" borderId="46" xfId="0" applyFont="1" applyBorder="1" applyAlignment="1" applyProtection="1">
      <alignment vertical="center"/>
    </xf>
    <xf numFmtId="164" fontId="21" fillId="10" borderId="77" xfId="0" applyNumberFormat="1" applyFont="1" applyFill="1" applyBorder="1" applyAlignment="1" applyProtection="1">
      <alignment vertical="center"/>
    </xf>
    <xf numFmtId="164" fontId="21" fillId="10" borderId="8" xfId="0" applyNumberFormat="1" applyFont="1" applyFill="1" applyBorder="1" applyAlignment="1" applyProtection="1">
      <alignment vertical="center"/>
    </xf>
    <xf numFmtId="164" fontId="21" fillId="10" borderId="55" xfId="0" applyNumberFormat="1" applyFont="1" applyFill="1" applyBorder="1" applyAlignment="1" applyProtection="1">
      <alignment vertical="center"/>
    </xf>
    <xf numFmtId="164" fontId="21" fillId="10" borderId="56" xfId="0" applyNumberFormat="1" applyFont="1" applyFill="1" applyBorder="1" applyAlignment="1" applyProtection="1">
      <alignment vertical="center"/>
    </xf>
    <xf numFmtId="3" fontId="18" fillId="10" borderId="70" xfId="0" applyNumberFormat="1" applyFont="1" applyFill="1" applyBorder="1" applyAlignment="1" applyProtection="1">
      <alignment vertical="center"/>
    </xf>
    <xf numFmtId="3" fontId="18" fillId="10" borderId="28" xfId="0" applyNumberFormat="1" applyFont="1" applyFill="1" applyBorder="1" applyAlignment="1" applyProtection="1">
      <alignment vertical="center"/>
    </xf>
    <xf numFmtId="3" fontId="18" fillId="10" borderId="42" xfId="0" applyNumberFormat="1" applyFont="1" applyFill="1" applyBorder="1" applyAlignment="1" applyProtection="1">
      <alignment vertical="center"/>
    </xf>
    <xf numFmtId="3" fontId="18" fillId="10" borderId="43" xfId="0" applyNumberFormat="1" applyFont="1" applyFill="1" applyBorder="1" applyAlignment="1" applyProtection="1">
      <alignment vertical="center"/>
    </xf>
    <xf numFmtId="4" fontId="18" fillId="11" borderId="65" xfId="0" applyNumberFormat="1" applyFont="1" applyFill="1" applyBorder="1" applyAlignment="1" applyProtection="1">
      <alignment vertical="center"/>
    </xf>
    <xf numFmtId="4" fontId="18" fillId="11" borderId="19" xfId="0" applyNumberFormat="1" applyFont="1" applyFill="1" applyBorder="1" applyAlignment="1" applyProtection="1">
      <alignment vertical="center"/>
    </xf>
    <xf numFmtId="4" fontId="18" fillId="11" borderId="1" xfId="0" applyNumberFormat="1" applyFont="1" applyFill="1" applyBorder="1" applyAlignment="1" applyProtection="1">
      <alignment vertical="center"/>
    </xf>
    <xf numFmtId="4" fontId="18" fillId="11" borderId="22" xfId="0" applyNumberFormat="1" applyFont="1" applyFill="1" applyBorder="1" applyAlignment="1" applyProtection="1">
      <alignment vertical="center"/>
    </xf>
    <xf numFmtId="0" fontId="18" fillId="0" borderId="46" xfId="0" applyFont="1" applyBorder="1" applyAlignment="1" applyProtection="1">
      <alignment horizontal="left" vertical="center"/>
    </xf>
    <xf numFmtId="3" fontId="6" fillId="3" borderId="35" xfId="0" applyNumberFormat="1" applyFont="1" applyFill="1" applyBorder="1" applyAlignment="1" applyProtection="1">
      <alignment horizontal="center" vertical="center"/>
      <protection locked="0"/>
    </xf>
    <xf numFmtId="3" fontId="6" fillId="3" borderId="38" xfId="0" applyNumberFormat="1" applyFont="1" applyFill="1" applyBorder="1" applyAlignment="1" applyProtection="1">
      <alignment horizontal="center" vertical="center"/>
      <protection locked="0"/>
    </xf>
    <xf numFmtId="3" fontId="6" fillId="3" borderId="39" xfId="0" applyNumberFormat="1" applyFont="1" applyFill="1" applyBorder="1" applyAlignment="1" applyProtection="1">
      <alignment horizontal="center" vertical="center"/>
      <protection locked="0"/>
    </xf>
    <xf numFmtId="3" fontId="6" fillId="3" borderId="28" xfId="0" applyNumberFormat="1" applyFont="1" applyFill="1" applyBorder="1" applyAlignment="1" applyProtection="1">
      <alignment horizontal="center" vertical="center"/>
      <protection locked="0"/>
    </xf>
    <xf numFmtId="3" fontId="6" fillId="3" borderId="42" xfId="0" applyNumberFormat="1" applyFont="1" applyFill="1" applyBorder="1" applyAlignment="1" applyProtection="1">
      <alignment horizontal="center" vertical="center"/>
      <protection locked="0"/>
    </xf>
    <xf numFmtId="3" fontId="6" fillId="3" borderId="43" xfId="0" applyNumberFormat="1" applyFont="1" applyFill="1" applyBorder="1" applyAlignment="1" applyProtection="1">
      <alignment horizontal="center" vertical="center"/>
      <protection locked="0"/>
    </xf>
    <xf numFmtId="4" fontId="5" fillId="4" borderId="1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3" fontId="7" fillId="5" borderId="4" xfId="0" applyNumberFormat="1" applyFont="1" applyFill="1" applyBorder="1" applyAlignment="1" applyProtection="1">
      <alignment horizontal="center" vertical="center" wrapText="1"/>
    </xf>
    <xf numFmtId="3" fontId="7" fillId="5" borderId="5" xfId="0" applyNumberFormat="1" applyFont="1" applyFill="1" applyBorder="1" applyAlignment="1" applyProtection="1">
      <alignment horizontal="center" vertical="center" wrapText="1"/>
    </xf>
    <xf numFmtId="3" fontId="7" fillId="5" borderId="6" xfId="0" applyNumberFormat="1" applyFont="1" applyFill="1" applyBorder="1" applyAlignment="1" applyProtection="1">
      <alignment horizontal="center" vertical="center" wrapText="1"/>
    </xf>
    <xf numFmtId="3" fontId="7" fillId="5" borderId="2" xfId="0" applyNumberFormat="1" applyFont="1" applyFill="1" applyBorder="1" applyAlignment="1" applyProtection="1">
      <alignment horizontal="center" vertical="center" wrapText="1"/>
    </xf>
    <xf numFmtId="3" fontId="7" fillId="5" borderId="8" xfId="0" applyNumberFormat="1" applyFont="1" applyFill="1" applyBorder="1" applyAlignment="1" applyProtection="1">
      <alignment horizontal="center" vertical="center" wrapText="1"/>
    </xf>
    <xf numFmtId="3" fontId="7" fillId="5" borderId="3" xfId="0" applyNumberFormat="1" applyFont="1" applyFill="1" applyBorder="1" applyAlignment="1" applyProtection="1">
      <alignment horizontal="center" vertical="center" wrapText="1"/>
    </xf>
    <xf numFmtId="3" fontId="7" fillId="5" borderId="9" xfId="0" applyNumberFormat="1" applyFont="1" applyFill="1" applyBorder="1" applyAlignment="1" applyProtection="1">
      <alignment horizontal="center" vertical="center" wrapText="1"/>
    </xf>
    <xf numFmtId="3" fontId="7" fillId="5" borderId="4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PLANIRANI UGOVORENI STALNI KAPACITET (kWh/dan)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5.7484573012064479E-2"/>
          <c:y val="6.3236681289223856E-2"/>
          <c:w val="0.8826155925788246"/>
          <c:h val="0.77084765259783983"/>
        </c:manualLayout>
      </c:layout>
      <c:barChart>
        <c:barDir val="col"/>
        <c:grouping val="clustered"/>
        <c:varyColors val="0"/>
        <c:ser>
          <c:idx val="6"/>
          <c:order val="6"/>
          <c:tx>
            <c:v>Dozvoljeni prihod na temelju tarifne stavke za kapacitet (HRK)*</c:v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'Tarifni Model'!$D$15:$W$15</c:f>
              <c:strCache>
                <c:ptCount val="20"/>
                <c:pt idx="0">
                  <c:v>2021.</c:v>
                </c:pt>
                <c:pt idx="1">
                  <c:v>2022.</c:v>
                </c:pt>
                <c:pt idx="2">
                  <c:v>2023.</c:v>
                </c:pt>
                <c:pt idx="3">
                  <c:v>2024.</c:v>
                </c:pt>
                <c:pt idx="4">
                  <c:v>2025.</c:v>
                </c:pt>
                <c:pt idx="5">
                  <c:v>2026.</c:v>
                </c:pt>
                <c:pt idx="6">
                  <c:v>2027.</c:v>
                </c:pt>
                <c:pt idx="7">
                  <c:v>2028.</c:v>
                </c:pt>
                <c:pt idx="8">
                  <c:v>2029.</c:v>
                </c:pt>
                <c:pt idx="9">
                  <c:v>2030.</c:v>
                </c:pt>
                <c:pt idx="10">
                  <c:v>2031.</c:v>
                </c:pt>
                <c:pt idx="11">
                  <c:v>2032.</c:v>
                </c:pt>
                <c:pt idx="12">
                  <c:v>2033.</c:v>
                </c:pt>
                <c:pt idx="13">
                  <c:v>2034.</c:v>
                </c:pt>
                <c:pt idx="14">
                  <c:v>2035.</c:v>
                </c:pt>
                <c:pt idx="15">
                  <c:v>2036.</c:v>
                </c:pt>
                <c:pt idx="16">
                  <c:v>2037.</c:v>
                </c:pt>
                <c:pt idx="17">
                  <c:v>2038.</c:v>
                </c:pt>
                <c:pt idx="18">
                  <c:v>2039.</c:v>
                </c:pt>
                <c:pt idx="19">
                  <c:v>2040.</c:v>
                </c:pt>
              </c:strCache>
            </c:strRef>
          </c:cat>
          <c:val>
            <c:numRef>
              <c:f>'Tarifni Model'!$D$16:$W$16</c:f>
              <c:numCache>
                <c:formatCode>#,##0</c:formatCode>
                <c:ptCount val="20"/>
                <c:pt idx="0">
                  <c:v>403196158</c:v>
                </c:pt>
                <c:pt idx="1">
                  <c:v>387207143</c:v>
                </c:pt>
                <c:pt idx="2">
                  <c:v>379690399.6366418</c:v>
                </c:pt>
                <c:pt idx="3">
                  <c:v>372319576.69807959</c:v>
                </c:pt>
                <c:pt idx="4">
                  <c:v>365091841.47214752</c:v>
                </c:pt>
                <c:pt idx="5">
                  <c:v>358004416.23732436</c:v>
                </c:pt>
                <c:pt idx="6">
                  <c:v>354324789</c:v>
                </c:pt>
                <c:pt idx="7">
                  <c:v>346859499.12201929</c:v>
                </c:pt>
                <c:pt idx="8">
                  <c:v>339551495.87679029</c:v>
                </c:pt>
                <c:pt idx="9">
                  <c:v>332397465.38297063</c:v>
                </c:pt>
                <c:pt idx="10">
                  <c:v>325394163.57957935</c:v>
                </c:pt>
                <c:pt idx="11">
                  <c:v>318704822</c:v>
                </c:pt>
                <c:pt idx="12">
                  <c:v>312693861.17672873</c:v>
                </c:pt>
                <c:pt idx="13">
                  <c:v>306796270.61811852</c:v>
                </c:pt>
                <c:pt idx="14">
                  <c:v>301009912.09414476</c:v>
                </c:pt>
                <c:pt idx="15">
                  <c:v>295332687.70306152</c:v>
                </c:pt>
                <c:pt idx="16">
                  <c:v>276441066</c:v>
                </c:pt>
                <c:pt idx="17">
                  <c:v>271580929.47975427</c:v>
                </c:pt>
                <c:pt idx="18">
                  <c:v>266806239.47922143</c:v>
                </c:pt>
                <c:pt idx="19">
                  <c:v>262115493.75505903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448488"/>
        <c:axId val="347448096"/>
      </c:barChart>
      <c:lineChart>
        <c:grouping val="standard"/>
        <c:varyColors val="0"/>
        <c:ser>
          <c:idx val="0"/>
          <c:order val="0"/>
          <c:tx>
            <c:v>Ulazi na interkonekcijama</c:v>
          </c:tx>
          <c:spPr>
            <a:ln w="2857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20"/>
              <c:pt idx="0">
                <c:v>2021.</c:v>
              </c:pt>
              <c:pt idx="1">
                <c:v>2022.</c:v>
              </c:pt>
              <c:pt idx="2">
                <c:v>2023.</c:v>
              </c:pt>
              <c:pt idx="3">
                <c:v>2024.</c:v>
              </c:pt>
              <c:pt idx="4">
                <c:v>2025.</c:v>
              </c:pt>
              <c:pt idx="5">
                <c:v>2026.</c:v>
              </c:pt>
              <c:pt idx="6">
                <c:v>2027.</c:v>
              </c:pt>
              <c:pt idx="7">
                <c:v>2028.</c:v>
              </c:pt>
              <c:pt idx="8">
                <c:v>2029.</c:v>
              </c:pt>
              <c:pt idx="9">
                <c:v>2030.</c:v>
              </c:pt>
              <c:pt idx="10">
                <c:v>2031.</c:v>
              </c:pt>
              <c:pt idx="11">
                <c:v>2032.</c:v>
              </c:pt>
              <c:pt idx="12">
                <c:v>2033.</c:v>
              </c:pt>
              <c:pt idx="13">
                <c:v>2034.</c:v>
              </c:pt>
              <c:pt idx="14">
                <c:v>2035.</c:v>
              </c:pt>
              <c:pt idx="15">
                <c:v>2036.</c:v>
              </c:pt>
              <c:pt idx="16">
                <c:v>2037.</c:v>
              </c:pt>
              <c:pt idx="17">
                <c:v>2038.</c:v>
              </c:pt>
              <c:pt idx="18">
                <c:v>2039.</c:v>
              </c:pt>
              <c:pt idx="19">
                <c:v>2040.</c:v>
              </c:pt>
            </c:strLit>
          </c:cat>
          <c:val>
            <c:numRef>
              <c:f>'Tarifni Model'!$D$25:$W$25</c:f>
              <c:numCache>
                <c:formatCode>#,##0</c:formatCode>
                <c:ptCount val="20"/>
                <c:pt idx="0">
                  <c:v>57271965.787585899</c:v>
                </c:pt>
                <c:pt idx="1">
                  <c:v>57698887.828356303</c:v>
                </c:pt>
                <c:pt idx="2">
                  <c:v>57173881.309842199</c:v>
                </c:pt>
                <c:pt idx="3">
                  <c:v>58079555.789361499</c:v>
                </c:pt>
                <c:pt idx="4">
                  <c:v>58377984.422054797</c:v>
                </c:pt>
                <c:pt idx="5">
                  <c:v>62345370.599367402</c:v>
                </c:pt>
                <c:pt idx="6">
                  <c:v>65088086.636675395</c:v>
                </c:pt>
                <c:pt idx="7">
                  <c:v>71335993.976662159</c:v>
                </c:pt>
                <c:pt idx="8">
                  <c:v>75428120.49187088</c:v>
                </c:pt>
                <c:pt idx="9">
                  <c:v>79520247.007080555</c:v>
                </c:pt>
                <c:pt idx="10">
                  <c:v>94658948.522289276</c:v>
                </c:pt>
                <c:pt idx="11">
                  <c:v>97142364.717870235</c:v>
                </c:pt>
                <c:pt idx="12">
                  <c:v>98150517.863292933</c:v>
                </c:pt>
                <c:pt idx="13">
                  <c:v>99158671.008715391</c:v>
                </c:pt>
                <c:pt idx="14">
                  <c:v>100166824.15413785</c:v>
                </c:pt>
                <c:pt idx="15">
                  <c:v>101174977.29956031</c:v>
                </c:pt>
                <c:pt idx="16">
                  <c:v>102183130.44498277</c:v>
                </c:pt>
                <c:pt idx="17">
                  <c:v>103191283.59040523</c:v>
                </c:pt>
                <c:pt idx="18">
                  <c:v>104199436.73582768</c:v>
                </c:pt>
                <c:pt idx="19">
                  <c:v>107811425.88125014</c:v>
                </c:pt>
              </c:numCache>
            </c:numRef>
          </c:val>
          <c:smooth val="0"/>
        </c:ser>
        <c:ser>
          <c:idx val="1"/>
          <c:order val="1"/>
          <c:tx>
            <c:v>Ulazi iz proizvodnje</c:v>
          </c:tx>
          <c:spPr>
            <a:ln w="41275" cap="rnd">
              <a:solidFill>
                <a:schemeClr val="accent2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20"/>
              <c:pt idx="0">
                <c:v>2021.</c:v>
              </c:pt>
              <c:pt idx="1">
                <c:v>2022.</c:v>
              </c:pt>
              <c:pt idx="2">
                <c:v>2023.</c:v>
              </c:pt>
              <c:pt idx="3">
                <c:v>2024.</c:v>
              </c:pt>
              <c:pt idx="4">
                <c:v>2025.</c:v>
              </c:pt>
              <c:pt idx="5">
                <c:v>2026.</c:v>
              </c:pt>
              <c:pt idx="6">
                <c:v>2027.</c:v>
              </c:pt>
              <c:pt idx="7">
                <c:v>2028.</c:v>
              </c:pt>
              <c:pt idx="8">
                <c:v>2029.</c:v>
              </c:pt>
              <c:pt idx="9">
                <c:v>2030.</c:v>
              </c:pt>
              <c:pt idx="10">
                <c:v>2031.</c:v>
              </c:pt>
              <c:pt idx="11">
                <c:v>2032.</c:v>
              </c:pt>
              <c:pt idx="12">
                <c:v>2033.</c:v>
              </c:pt>
              <c:pt idx="13">
                <c:v>2034.</c:v>
              </c:pt>
              <c:pt idx="14">
                <c:v>2035.</c:v>
              </c:pt>
              <c:pt idx="15">
                <c:v>2036.</c:v>
              </c:pt>
              <c:pt idx="16">
                <c:v>2037.</c:v>
              </c:pt>
              <c:pt idx="17">
                <c:v>2038.</c:v>
              </c:pt>
              <c:pt idx="18">
                <c:v>2039.</c:v>
              </c:pt>
              <c:pt idx="19">
                <c:v>2040.</c:v>
              </c:pt>
            </c:strLit>
          </c:cat>
          <c:val>
            <c:numRef>
              <c:f>'Tarifni Model'!$D$26:$W$26</c:f>
              <c:numCache>
                <c:formatCode>#,##0</c:formatCode>
                <c:ptCount val="20"/>
                <c:pt idx="0">
                  <c:v>19922550</c:v>
                </c:pt>
                <c:pt idx="1">
                  <c:v>20410515.323371701</c:v>
                </c:pt>
                <c:pt idx="2">
                  <c:v>21172714.862218902</c:v>
                </c:pt>
                <c:pt idx="3">
                  <c:v>20775311.140556298</c:v>
                </c:pt>
                <c:pt idx="4">
                  <c:v>20239689.4875299</c:v>
                </c:pt>
                <c:pt idx="5">
                  <c:v>16373957.4617886</c:v>
                </c:pt>
                <c:pt idx="6">
                  <c:v>14071742.747956401</c:v>
                </c:pt>
                <c:pt idx="7">
                  <c:v>10727183.159518242</c:v>
                </c:pt>
                <c:pt idx="8">
                  <c:v>7643209.7897319794</c:v>
                </c:pt>
                <c:pt idx="9">
                  <c:v>4559236.4199447632</c:v>
                </c:pt>
                <c:pt idx="10">
                  <c:v>1475263.0501585007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Ulaz iz sustava skladišta plina</c:v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20"/>
              <c:pt idx="0">
                <c:v>2021.</c:v>
              </c:pt>
              <c:pt idx="1">
                <c:v>2022.</c:v>
              </c:pt>
              <c:pt idx="2">
                <c:v>2023.</c:v>
              </c:pt>
              <c:pt idx="3">
                <c:v>2024.</c:v>
              </c:pt>
              <c:pt idx="4">
                <c:v>2025.</c:v>
              </c:pt>
              <c:pt idx="5">
                <c:v>2026.</c:v>
              </c:pt>
              <c:pt idx="6">
                <c:v>2027.</c:v>
              </c:pt>
              <c:pt idx="7">
                <c:v>2028.</c:v>
              </c:pt>
              <c:pt idx="8">
                <c:v>2029.</c:v>
              </c:pt>
              <c:pt idx="9">
                <c:v>2030.</c:v>
              </c:pt>
              <c:pt idx="10">
                <c:v>2031.</c:v>
              </c:pt>
              <c:pt idx="11">
                <c:v>2032.</c:v>
              </c:pt>
              <c:pt idx="12">
                <c:v>2033.</c:v>
              </c:pt>
              <c:pt idx="13">
                <c:v>2034.</c:v>
              </c:pt>
              <c:pt idx="14">
                <c:v>2035.</c:v>
              </c:pt>
              <c:pt idx="15">
                <c:v>2036.</c:v>
              </c:pt>
              <c:pt idx="16">
                <c:v>2037.</c:v>
              </c:pt>
              <c:pt idx="17">
                <c:v>2038.</c:v>
              </c:pt>
              <c:pt idx="18">
                <c:v>2039.</c:v>
              </c:pt>
              <c:pt idx="19">
                <c:v>2040.</c:v>
              </c:pt>
            </c:strLit>
          </c:cat>
          <c:val>
            <c:numRef>
              <c:f>'Tarifni Model'!$D$27:$W$27</c:f>
              <c:numCache>
                <c:formatCode>#,##0</c:formatCode>
                <c:ptCount val="20"/>
                <c:pt idx="0">
                  <c:v>52902040</c:v>
                </c:pt>
                <c:pt idx="1">
                  <c:v>52902040</c:v>
                </c:pt>
                <c:pt idx="2">
                  <c:v>52902040</c:v>
                </c:pt>
                <c:pt idx="3">
                  <c:v>52902040</c:v>
                </c:pt>
                <c:pt idx="4">
                  <c:v>52902040</c:v>
                </c:pt>
                <c:pt idx="5">
                  <c:v>52902040</c:v>
                </c:pt>
                <c:pt idx="6">
                  <c:v>52902040</c:v>
                </c:pt>
                <c:pt idx="7">
                  <c:v>52902040</c:v>
                </c:pt>
                <c:pt idx="8">
                  <c:v>52902040</c:v>
                </c:pt>
                <c:pt idx="9">
                  <c:v>52902040</c:v>
                </c:pt>
                <c:pt idx="10">
                  <c:v>52902040</c:v>
                </c:pt>
                <c:pt idx="11">
                  <c:v>52902040</c:v>
                </c:pt>
                <c:pt idx="12">
                  <c:v>52902040</c:v>
                </c:pt>
                <c:pt idx="13">
                  <c:v>52902040</c:v>
                </c:pt>
                <c:pt idx="14">
                  <c:v>52902040</c:v>
                </c:pt>
                <c:pt idx="15">
                  <c:v>52902040</c:v>
                </c:pt>
                <c:pt idx="16">
                  <c:v>52902040</c:v>
                </c:pt>
                <c:pt idx="17">
                  <c:v>52902040</c:v>
                </c:pt>
                <c:pt idx="18">
                  <c:v>52902040</c:v>
                </c:pt>
                <c:pt idx="19">
                  <c:v>52902040</c:v>
                </c:pt>
              </c:numCache>
            </c:numRef>
          </c:val>
          <c:smooth val="0"/>
        </c:ser>
        <c:ser>
          <c:idx val="3"/>
          <c:order val="3"/>
          <c:tx>
            <c:v>Ulaz iz terminala za UPP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20"/>
              <c:pt idx="0">
                <c:v>2021.</c:v>
              </c:pt>
              <c:pt idx="1">
                <c:v>2022.</c:v>
              </c:pt>
              <c:pt idx="2">
                <c:v>2023.</c:v>
              </c:pt>
              <c:pt idx="3">
                <c:v>2024.</c:v>
              </c:pt>
              <c:pt idx="4">
                <c:v>2025.</c:v>
              </c:pt>
              <c:pt idx="5">
                <c:v>2026.</c:v>
              </c:pt>
              <c:pt idx="6">
                <c:v>2027.</c:v>
              </c:pt>
              <c:pt idx="7">
                <c:v>2028.</c:v>
              </c:pt>
              <c:pt idx="8">
                <c:v>2029.</c:v>
              </c:pt>
              <c:pt idx="9">
                <c:v>2030.</c:v>
              </c:pt>
              <c:pt idx="10">
                <c:v>2031.</c:v>
              </c:pt>
              <c:pt idx="11">
                <c:v>2032.</c:v>
              </c:pt>
              <c:pt idx="12">
                <c:v>2033.</c:v>
              </c:pt>
              <c:pt idx="13">
                <c:v>2034.</c:v>
              </c:pt>
              <c:pt idx="14">
                <c:v>2035.</c:v>
              </c:pt>
              <c:pt idx="15">
                <c:v>2036.</c:v>
              </c:pt>
              <c:pt idx="16">
                <c:v>2037.</c:v>
              </c:pt>
              <c:pt idx="17">
                <c:v>2038.</c:v>
              </c:pt>
              <c:pt idx="18">
                <c:v>2039.</c:v>
              </c:pt>
              <c:pt idx="19">
                <c:v>2040.</c:v>
              </c:pt>
            </c:strLit>
          </c:cat>
          <c:val>
            <c:numRef>
              <c:f>'Tarifni Model'!$D$28:$W$28</c:f>
              <c:numCache>
                <c:formatCode>#,##0</c:formatCode>
                <c:ptCount val="20"/>
                <c:pt idx="0">
                  <c:v>13650411</c:v>
                </c:pt>
                <c:pt idx="1">
                  <c:v>13650411</c:v>
                </c:pt>
                <c:pt idx="2">
                  <c:v>13650411</c:v>
                </c:pt>
                <c:pt idx="3">
                  <c:v>13650411</c:v>
                </c:pt>
                <c:pt idx="4">
                  <c:v>13650411</c:v>
                </c:pt>
                <c:pt idx="5">
                  <c:v>13650411</c:v>
                </c:pt>
                <c:pt idx="6">
                  <c:v>13650411</c:v>
                </c:pt>
                <c:pt idx="7">
                  <c:v>13650411</c:v>
                </c:pt>
                <c:pt idx="8">
                  <c:v>13650411</c:v>
                </c:pt>
                <c:pt idx="9">
                  <c:v>13650411</c:v>
                </c:pt>
                <c:pt idx="10">
                  <c:v>2603836</c:v>
                </c:pt>
                <c:pt idx="11">
                  <c:v>2603836</c:v>
                </c:pt>
                <c:pt idx="12">
                  <c:v>2603836</c:v>
                </c:pt>
                <c:pt idx="13">
                  <c:v>2603836</c:v>
                </c:pt>
                <c:pt idx="14">
                  <c:v>2603836</c:v>
                </c:pt>
                <c:pt idx="15">
                  <c:v>2603836</c:v>
                </c:pt>
                <c:pt idx="16">
                  <c:v>2603836</c:v>
                </c:pt>
                <c:pt idx="17">
                  <c:v>2603836</c:v>
                </c:pt>
                <c:pt idx="18">
                  <c:v>2603836</c:v>
                </c:pt>
                <c:pt idx="1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Izlazi na interkonekciji</c:v>
          </c:tx>
          <c:spPr>
            <a:ln w="28575" cap="rnd">
              <a:solidFill>
                <a:srgbClr val="0070C0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20"/>
              <c:pt idx="0">
                <c:v>2021.</c:v>
              </c:pt>
              <c:pt idx="1">
                <c:v>2022.</c:v>
              </c:pt>
              <c:pt idx="2">
                <c:v>2023.</c:v>
              </c:pt>
              <c:pt idx="3">
                <c:v>2024.</c:v>
              </c:pt>
              <c:pt idx="4">
                <c:v>2025.</c:v>
              </c:pt>
              <c:pt idx="5">
                <c:v>2026.</c:v>
              </c:pt>
              <c:pt idx="6">
                <c:v>2027.</c:v>
              </c:pt>
              <c:pt idx="7">
                <c:v>2028.</c:v>
              </c:pt>
              <c:pt idx="8">
                <c:v>2029.</c:v>
              </c:pt>
              <c:pt idx="9">
                <c:v>2030.</c:v>
              </c:pt>
              <c:pt idx="10">
                <c:v>2031.</c:v>
              </c:pt>
              <c:pt idx="11">
                <c:v>2032.</c:v>
              </c:pt>
              <c:pt idx="12">
                <c:v>2033.</c:v>
              </c:pt>
              <c:pt idx="13">
                <c:v>2034.</c:v>
              </c:pt>
              <c:pt idx="14">
                <c:v>2035.</c:v>
              </c:pt>
              <c:pt idx="15">
                <c:v>2036.</c:v>
              </c:pt>
              <c:pt idx="16">
                <c:v>2037.</c:v>
              </c:pt>
              <c:pt idx="17">
                <c:v>2038.</c:v>
              </c:pt>
              <c:pt idx="18">
                <c:v>2039.</c:v>
              </c:pt>
              <c:pt idx="19">
                <c:v>2040.</c:v>
              </c:pt>
            </c:strLit>
          </c:cat>
          <c:val>
            <c:numRef>
              <c:f>'Tarifni Model'!$D$29:$W$29</c:f>
              <c:numCache>
                <c:formatCode>#,##0</c:formatCode>
                <c:ptCount val="20"/>
                <c:pt idx="0">
                  <c:v>1E-14</c:v>
                </c:pt>
                <c:pt idx="1">
                  <c:v>1E-14</c:v>
                </c:pt>
                <c:pt idx="2">
                  <c:v>1E-14</c:v>
                </c:pt>
                <c:pt idx="3">
                  <c:v>1E-14</c:v>
                </c:pt>
                <c:pt idx="4">
                  <c:v>1E-14</c:v>
                </c:pt>
                <c:pt idx="5">
                  <c:v>1E-14</c:v>
                </c:pt>
                <c:pt idx="6">
                  <c:v>1E-14</c:v>
                </c:pt>
                <c:pt idx="7">
                  <c:v>1E-14</c:v>
                </c:pt>
                <c:pt idx="8">
                  <c:v>1E-14</c:v>
                </c:pt>
                <c:pt idx="9">
                  <c:v>1E-14</c:v>
                </c:pt>
                <c:pt idx="10">
                  <c:v>1E-14</c:v>
                </c:pt>
                <c:pt idx="11">
                  <c:v>1E-14</c:v>
                </c:pt>
                <c:pt idx="12">
                  <c:v>1E-14</c:v>
                </c:pt>
                <c:pt idx="13">
                  <c:v>1E-14</c:v>
                </c:pt>
                <c:pt idx="14">
                  <c:v>1E-14</c:v>
                </c:pt>
                <c:pt idx="15">
                  <c:v>1E-14</c:v>
                </c:pt>
                <c:pt idx="16">
                  <c:v>1E-14</c:v>
                </c:pt>
                <c:pt idx="17">
                  <c:v>1E-14</c:v>
                </c:pt>
                <c:pt idx="18">
                  <c:v>1E-14</c:v>
                </c:pt>
                <c:pt idx="19">
                  <c:v>1E-14</c:v>
                </c:pt>
              </c:numCache>
            </c:numRef>
          </c:val>
          <c:smooth val="0"/>
        </c:ser>
        <c:ser>
          <c:idx val="5"/>
          <c:order val="5"/>
          <c:tx>
            <c:v>Izlazi u Hrvatskoj</c:v>
          </c:tx>
          <c:spPr>
            <a:ln w="412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0"/>
              <c:pt idx="0">
                <c:v>2021.</c:v>
              </c:pt>
              <c:pt idx="1">
                <c:v>2022.</c:v>
              </c:pt>
              <c:pt idx="2">
                <c:v>2023.</c:v>
              </c:pt>
              <c:pt idx="3">
                <c:v>2024.</c:v>
              </c:pt>
              <c:pt idx="4">
                <c:v>2025.</c:v>
              </c:pt>
              <c:pt idx="5">
                <c:v>2026.</c:v>
              </c:pt>
              <c:pt idx="6">
                <c:v>2027.</c:v>
              </c:pt>
              <c:pt idx="7">
                <c:v>2028.</c:v>
              </c:pt>
              <c:pt idx="8">
                <c:v>2029.</c:v>
              </c:pt>
              <c:pt idx="9">
                <c:v>2030.</c:v>
              </c:pt>
              <c:pt idx="10">
                <c:v>2031.</c:v>
              </c:pt>
              <c:pt idx="11">
                <c:v>2032.</c:v>
              </c:pt>
              <c:pt idx="12">
                <c:v>2033.</c:v>
              </c:pt>
              <c:pt idx="13">
                <c:v>2034.</c:v>
              </c:pt>
              <c:pt idx="14">
                <c:v>2035.</c:v>
              </c:pt>
              <c:pt idx="15">
                <c:v>2036.</c:v>
              </c:pt>
              <c:pt idx="16">
                <c:v>2037.</c:v>
              </c:pt>
              <c:pt idx="17">
                <c:v>2038.</c:v>
              </c:pt>
              <c:pt idx="18">
                <c:v>2039.</c:v>
              </c:pt>
              <c:pt idx="19">
                <c:v>2040.</c:v>
              </c:pt>
            </c:strLit>
          </c:cat>
          <c:val>
            <c:numRef>
              <c:f>'Tarifni Model'!$D$30:$W$30</c:f>
              <c:numCache>
                <c:formatCode>#,##0</c:formatCode>
                <c:ptCount val="20"/>
                <c:pt idx="0">
                  <c:v>90844926.787585899</c:v>
                </c:pt>
                <c:pt idx="1">
                  <c:v>91759814.151728004</c:v>
                </c:pt>
                <c:pt idx="2">
                  <c:v>91997007.172061101</c:v>
                </c:pt>
                <c:pt idx="3">
                  <c:v>92505277.929917797</c:v>
                </c:pt>
                <c:pt idx="4">
                  <c:v>92268084.909584701</c:v>
                </c:pt>
                <c:pt idx="5">
                  <c:v>92369739.061156005</c:v>
                </c:pt>
                <c:pt idx="6">
                  <c:v>92810240.384631798</c:v>
                </c:pt>
                <c:pt idx="7">
                  <c:v>95713588.136180401</c:v>
                </c:pt>
                <c:pt idx="8">
                  <c:v>96721741.281602859</c:v>
                </c:pt>
                <c:pt idx="9">
                  <c:v>97729894.427025318</c:v>
                </c:pt>
                <c:pt idx="10">
                  <c:v>98738047.572447777</c:v>
                </c:pt>
                <c:pt idx="11">
                  <c:v>99746200.717870235</c:v>
                </c:pt>
                <c:pt idx="12">
                  <c:v>100754353.86329293</c:v>
                </c:pt>
                <c:pt idx="13">
                  <c:v>101762507.00871539</c:v>
                </c:pt>
                <c:pt idx="14">
                  <c:v>102770660.15413785</c:v>
                </c:pt>
                <c:pt idx="15">
                  <c:v>103778813.29956031</c:v>
                </c:pt>
                <c:pt idx="16">
                  <c:v>104786966.44498277</c:v>
                </c:pt>
                <c:pt idx="17">
                  <c:v>105795119.59040523</c:v>
                </c:pt>
                <c:pt idx="18">
                  <c:v>106803272.73582768</c:v>
                </c:pt>
                <c:pt idx="19">
                  <c:v>107811425.88125014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447704"/>
        <c:axId val="347448880"/>
      </c:lineChart>
      <c:catAx>
        <c:axId val="347447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47448880"/>
        <c:crosses val="autoZero"/>
        <c:auto val="1"/>
        <c:lblAlgn val="ctr"/>
        <c:lblOffset val="100"/>
        <c:noMultiLvlLbl val="0"/>
      </c:catAx>
      <c:valAx>
        <c:axId val="34744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4744770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683383461187523E-2"/>
                <c:y val="6.852219363745006E-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</a:t>
                  </a:r>
                  <a:r>
                    <a:rPr lang="hr-HR" baseline="0"/>
                    <a:t> kWh/dan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34744809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47448488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7089277145077879"/>
                <c:y val="6.9843571724506615E-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347448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74480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030367341421379"/>
          <c:y val="0.88112893133391146"/>
          <c:w val="0.79229265655097836"/>
          <c:h val="0.11754972597337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TARIFNE STAVKE - referentna</a:t>
            </a:r>
            <a:r>
              <a:rPr lang="hr-HR" baseline="0"/>
              <a:t> cijena (EU</a:t>
            </a:r>
            <a:r>
              <a:rPr lang="hr-HR"/>
              <a:t>R/MWh) @GCV</a:t>
            </a:r>
          </a:p>
        </c:rich>
      </c:tx>
      <c:layout>
        <c:manualLayout>
          <c:xMode val="edge"/>
          <c:yMode val="edge"/>
          <c:x val="0.36604319161697652"/>
          <c:y val="9.622404507917918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3.3424419003834777E-2"/>
          <c:y val="5.2806435429498567E-2"/>
          <c:w val="0.95711626775720293"/>
          <c:h val="0.79560789729896186"/>
        </c:manualLayout>
      </c:layout>
      <c:lineChart>
        <c:grouping val="standard"/>
        <c:varyColors val="0"/>
        <c:ser>
          <c:idx val="0"/>
          <c:order val="0"/>
          <c:tx>
            <c:v>Tarifna stavka za ulaz na interkonekciji</c:v>
          </c:tx>
          <c:spPr>
            <a:ln w="25400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'Tarifni Model'!$D$48:$W$48</c:f>
              <c:strCache>
                <c:ptCount val="20"/>
                <c:pt idx="0">
                  <c:v>2021.</c:v>
                </c:pt>
                <c:pt idx="1">
                  <c:v>2022.</c:v>
                </c:pt>
                <c:pt idx="2">
                  <c:v>2023.</c:v>
                </c:pt>
                <c:pt idx="3">
                  <c:v>2024.</c:v>
                </c:pt>
                <c:pt idx="4">
                  <c:v>2025.</c:v>
                </c:pt>
                <c:pt idx="5">
                  <c:v>2026.</c:v>
                </c:pt>
                <c:pt idx="6">
                  <c:v>2027.</c:v>
                </c:pt>
                <c:pt idx="7">
                  <c:v>2028.</c:v>
                </c:pt>
                <c:pt idx="8">
                  <c:v>2029.</c:v>
                </c:pt>
                <c:pt idx="9">
                  <c:v>2030.</c:v>
                </c:pt>
                <c:pt idx="10">
                  <c:v>2031.</c:v>
                </c:pt>
                <c:pt idx="11">
                  <c:v>2032.</c:v>
                </c:pt>
                <c:pt idx="12">
                  <c:v>2033.</c:v>
                </c:pt>
                <c:pt idx="13">
                  <c:v>2034.</c:v>
                </c:pt>
                <c:pt idx="14">
                  <c:v>2035.</c:v>
                </c:pt>
                <c:pt idx="15">
                  <c:v>2036.</c:v>
                </c:pt>
                <c:pt idx="16">
                  <c:v>2037.</c:v>
                </c:pt>
                <c:pt idx="17">
                  <c:v>2038.</c:v>
                </c:pt>
                <c:pt idx="18">
                  <c:v>2039.</c:v>
                </c:pt>
                <c:pt idx="19">
                  <c:v>2040.</c:v>
                </c:pt>
              </c:strCache>
            </c:strRef>
          </c:cat>
          <c:val>
            <c:numRef>
              <c:f>'Tarifni Model'!$D$49:$W$49</c:f>
              <c:numCache>
                <c:formatCode>0.00</c:formatCode>
                <c:ptCount val="20"/>
                <c:pt idx="0">
                  <c:v>0.66007506849315056</c:v>
                </c:pt>
                <c:pt idx="1">
                  <c:v>0.62782009132420102</c:v>
                </c:pt>
                <c:pt idx="2">
                  <c:v>0.61409526940639281</c:v>
                </c:pt>
                <c:pt idx="3">
                  <c:v>0.5989551780821919</c:v>
                </c:pt>
                <c:pt idx="4">
                  <c:v>0.58878498630136988</c:v>
                </c:pt>
                <c:pt idx="5">
                  <c:v>0.57673873972602741</c:v>
                </c:pt>
                <c:pt idx="6">
                  <c:v>0.56821421004566208</c:v>
                </c:pt>
                <c:pt idx="7">
                  <c:v>0.5399088219178082</c:v>
                </c:pt>
                <c:pt idx="8">
                  <c:v>0.52322180821917796</c:v>
                </c:pt>
                <c:pt idx="9">
                  <c:v>0.50706140639269415</c:v>
                </c:pt>
                <c:pt idx="10">
                  <c:v>0.48362717808219186</c:v>
                </c:pt>
                <c:pt idx="11">
                  <c:v>0.4691124383561644</c:v>
                </c:pt>
                <c:pt idx="12">
                  <c:v>0.45588131506849311</c:v>
                </c:pt>
                <c:pt idx="13">
                  <c:v>0.44304515068493161</c:v>
                </c:pt>
                <c:pt idx="14">
                  <c:v>0.43063685844748861</c:v>
                </c:pt>
                <c:pt idx="15">
                  <c:v>0.41859061187214608</c:v>
                </c:pt>
                <c:pt idx="16">
                  <c:v>0.38821168949771695</c:v>
                </c:pt>
                <c:pt idx="17">
                  <c:v>0.37790984474885847</c:v>
                </c:pt>
                <c:pt idx="18">
                  <c:v>0.36790421917808219</c:v>
                </c:pt>
                <c:pt idx="19">
                  <c:v>0.35697702283105021</c:v>
                </c:pt>
              </c:numCache>
            </c:numRef>
          </c:val>
          <c:smooth val="0"/>
        </c:ser>
        <c:ser>
          <c:idx val="1"/>
          <c:order val="1"/>
          <c:tx>
            <c:v>Tarifna stavka za ulaz iz proizvodnje</c:v>
          </c:tx>
          <c:spPr>
            <a:ln w="63500" cap="rnd">
              <a:solidFill>
                <a:schemeClr val="accent2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'Tarifni Model'!$D$48:$W$48</c:f>
              <c:strCache>
                <c:ptCount val="20"/>
                <c:pt idx="0">
                  <c:v>2021.</c:v>
                </c:pt>
                <c:pt idx="1">
                  <c:v>2022.</c:v>
                </c:pt>
                <c:pt idx="2">
                  <c:v>2023.</c:v>
                </c:pt>
                <c:pt idx="3">
                  <c:v>2024.</c:v>
                </c:pt>
                <c:pt idx="4">
                  <c:v>2025.</c:v>
                </c:pt>
                <c:pt idx="5">
                  <c:v>2026.</c:v>
                </c:pt>
                <c:pt idx="6">
                  <c:v>2027.</c:v>
                </c:pt>
                <c:pt idx="7">
                  <c:v>2028.</c:v>
                </c:pt>
                <c:pt idx="8">
                  <c:v>2029.</c:v>
                </c:pt>
                <c:pt idx="9">
                  <c:v>2030.</c:v>
                </c:pt>
                <c:pt idx="10">
                  <c:v>2031.</c:v>
                </c:pt>
                <c:pt idx="11">
                  <c:v>2032.</c:v>
                </c:pt>
                <c:pt idx="12">
                  <c:v>2033.</c:v>
                </c:pt>
                <c:pt idx="13">
                  <c:v>2034.</c:v>
                </c:pt>
                <c:pt idx="14">
                  <c:v>2035.</c:v>
                </c:pt>
                <c:pt idx="15">
                  <c:v>2036.</c:v>
                </c:pt>
                <c:pt idx="16">
                  <c:v>2037.</c:v>
                </c:pt>
                <c:pt idx="17">
                  <c:v>2038.</c:v>
                </c:pt>
                <c:pt idx="18">
                  <c:v>2039.</c:v>
                </c:pt>
                <c:pt idx="19">
                  <c:v>2040.</c:v>
                </c:pt>
              </c:strCache>
            </c:strRef>
          </c:cat>
          <c:val>
            <c:numRef>
              <c:f>'Tarifni Model'!$D$50:$W$50</c:f>
              <c:numCache>
                <c:formatCode>0.00</c:formatCode>
                <c:ptCount val="20"/>
                <c:pt idx="0">
                  <c:v>0.66007506849315056</c:v>
                </c:pt>
                <c:pt idx="1">
                  <c:v>0.62782009132420102</c:v>
                </c:pt>
                <c:pt idx="2">
                  <c:v>0.61409526940639281</c:v>
                </c:pt>
                <c:pt idx="3">
                  <c:v>0.5989551780821919</c:v>
                </c:pt>
                <c:pt idx="4">
                  <c:v>0.58878498630136988</c:v>
                </c:pt>
                <c:pt idx="5">
                  <c:v>0.57673873972602741</c:v>
                </c:pt>
                <c:pt idx="6">
                  <c:v>0.56821421004566208</c:v>
                </c:pt>
                <c:pt idx="7">
                  <c:v>0.5399088219178082</c:v>
                </c:pt>
                <c:pt idx="8">
                  <c:v>0.52322180821917796</c:v>
                </c:pt>
                <c:pt idx="9">
                  <c:v>0.50706140639269415</c:v>
                </c:pt>
                <c:pt idx="10">
                  <c:v>0.48362717808219186</c:v>
                </c:pt>
                <c:pt idx="11">
                  <c:v>0.4691124383561644</c:v>
                </c:pt>
                <c:pt idx="12">
                  <c:v>0.45588131506849311</c:v>
                </c:pt>
                <c:pt idx="13">
                  <c:v>0.44304515068493161</c:v>
                </c:pt>
                <c:pt idx="14">
                  <c:v>0.43063685844748861</c:v>
                </c:pt>
                <c:pt idx="15">
                  <c:v>0.41859061187214608</c:v>
                </c:pt>
                <c:pt idx="16">
                  <c:v>0.38821168949771695</c:v>
                </c:pt>
                <c:pt idx="17">
                  <c:v>0.37790984474885847</c:v>
                </c:pt>
                <c:pt idx="18">
                  <c:v>0.36790421917808219</c:v>
                </c:pt>
                <c:pt idx="19">
                  <c:v>0.35697702283105021</c:v>
                </c:pt>
              </c:numCache>
            </c:numRef>
          </c:val>
          <c:smooth val="0"/>
        </c:ser>
        <c:ser>
          <c:idx val="2"/>
          <c:order val="2"/>
          <c:tx>
            <c:v>Tarifna stavka za ulaz iz sustava skladišta plina</c:v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'Tarifni Model'!$D$48:$W$48</c:f>
              <c:strCache>
                <c:ptCount val="20"/>
                <c:pt idx="0">
                  <c:v>2021.</c:v>
                </c:pt>
                <c:pt idx="1">
                  <c:v>2022.</c:v>
                </c:pt>
                <c:pt idx="2">
                  <c:v>2023.</c:v>
                </c:pt>
                <c:pt idx="3">
                  <c:v>2024.</c:v>
                </c:pt>
                <c:pt idx="4">
                  <c:v>2025.</c:v>
                </c:pt>
                <c:pt idx="5">
                  <c:v>2026.</c:v>
                </c:pt>
                <c:pt idx="6">
                  <c:v>2027.</c:v>
                </c:pt>
                <c:pt idx="7">
                  <c:v>2028.</c:v>
                </c:pt>
                <c:pt idx="8">
                  <c:v>2029.</c:v>
                </c:pt>
                <c:pt idx="9">
                  <c:v>2030.</c:v>
                </c:pt>
                <c:pt idx="10">
                  <c:v>2031.</c:v>
                </c:pt>
                <c:pt idx="11">
                  <c:v>2032.</c:v>
                </c:pt>
                <c:pt idx="12">
                  <c:v>2033.</c:v>
                </c:pt>
                <c:pt idx="13">
                  <c:v>2034.</c:v>
                </c:pt>
                <c:pt idx="14">
                  <c:v>2035.</c:v>
                </c:pt>
                <c:pt idx="15">
                  <c:v>2036.</c:v>
                </c:pt>
                <c:pt idx="16">
                  <c:v>2037.</c:v>
                </c:pt>
                <c:pt idx="17">
                  <c:v>2038.</c:v>
                </c:pt>
                <c:pt idx="18">
                  <c:v>2039.</c:v>
                </c:pt>
                <c:pt idx="19">
                  <c:v>2040.</c:v>
                </c:pt>
              </c:strCache>
            </c:strRef>
          </c:cat>
          <c:val>
            <c:numRef>
              <c:f>'Tarifni Model'!$D$51:$W$51</c:f>
              <c:numCache>
                <c:formatCode>0.00</c:formatCode>
                <c:ptCount val="20"/>
                <c:pt idx="0">
                  <c:v>6.6023963470319635E-2</c:v>
                </c:pt>
                <c:pt idx="1">
                  <c:v>6.2798465753424668E-2</c:v>
                </c:pt>
                <c:pt idx="2">
                  <c:v>6.1416109589041097E-2</c:v>
                </c:pt>
                <c:pt idx="3">
                  <c:v>5.9902100456621005E-2</c:v>
                </c:pt>
                <c:pt idx="4">
                  <c:v>5.8881789954337911E-2</c:v>
                </c:pt>
                <c:pt idx="5">
                  <c:v>5.7664E-2</c:v>
                </c:pt>
                <c:pt idx="6">
                  <c:v>5.6808255707762552E-2</c:v>
                </c:pt>
                <c:pt idx="7">
                  <c:v>5.3977716894977171E-2</c:v>
                </c:pt>
                <c:pt idx="8">
                  <c:v>5.2332054794520549E-2</c:v>
                </c:pt>
                <c:pt idx="9">
                  <c:v>5.0719305936073059E-2</c:v>
                </c:pt>
                <c:pt idx="10">
                  <c:v>4.8349552511415525E-2</c:v>
                </c:pt>
                <c:pt idx="11">
                  <c:v>4.69013698630137E-2</c:v>
                </c:pt>
                <c:pt idx="12">
                  <c:v>4.5584840182648398E-2</c:v>
                </c:pt>
                <c:pt idx="13">
                  <c:v>4.4301223744292233E-2</c:v>
                </c:pt>
                <c:pt idx="14">
                  <c:v>4.3050520547945205E-2</c:v>
                </c:pt>
                <c:pt idx="15">
                  <c:v>4.1865643835616445E-2</c:v>
                </c:pt>
                <c:pt idx="16">
                  <c:v>3.883762557077626E-2</c:v>
                </c:pt>
                <c:pt idx="17">
                  <c:v>3.7784401826484015E-2</c:v>
                </c:pt>
                <c:pt idx="18">
                  <c:v>3.6797004566210045E-2</c:v>
                </c:pt>
                <c:pt idx="19">
                  <c:v>3.5710867579908677E-2</c:v>
                </c:pt>
              </c:numCache>
            </c:numRef>
          </c:val>
          <c:smooth val="0"/>
        </c:ser>
        <c:ser>
          <c:idx val="3"/>
          <c:order val="3"/>
          <c:tx>
            <c:v>Tarifna stavka za ulaz iz  terminala za UPP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'Tarifni Model'!$D$48:$W$48</c:f>
              <c:strCache>
                <c:ptCount val="20"/>
                <c:pt idx="0">
                  <c:v>2021.</c:v>
                </c:pt>
                <c:pt idx="1">
                  <c:v>2022.</c:v>
                </c:pt>
                <c:pt idx="2">
                  <c:v>2023.</c:v>
                </c:pt>
                <c:pt idx="3">
                  <c:v>2024.</c:v>
                </c:pt>
                <c:pt idx="4">
                  <c:v>2025.</c:v>
                </c:pt>
                <c:pt idx="5">
                  <c:v>2026.</c:v>
                </c:pt>
                <c:pt idx="6">
                  <c:v>2027.</c:v>
                </c:pt>
                <c:pt idx="7">
                  <c:v>2028.</c:v>
                </c:pt>
                <c:pt idx="8">
                  <c:v>2029.</c:v>
                </c:pt>
                <c:pt idx="9">
                  <c:v>2030.</c:v>
                </c:pt>
                <c:pt idx="10">
                  <c:v>2031.</c:v>
                </c:pt>
                <c:pt idx="11">
                  <c:v>2032.</c:v>
                </c:pt>
                <c:pt idx="12">
                  <c:v>2033.</c:v>
                </c:pt>
                <c:pt idx="13">
                  <c:v>2034.</c:v>
                </c:pt>
                <c:pt idx="14">
                  <c:v>2035.</c:v>
                </c:pt>
                <c:pt idx="15">
                  <c:v>2036.</c:v>
                </c:pt>
                <c:pt idx="16">
                  <c:v>2037.</c:v>
                </c:pt>
                <c:pt idx="17">
                  <c:v>2038.</c:v>
                </c:pt>
                <c:pt idx="18">
                  <c:v>2039.</c:v>
                </c:pt>
                <c:pt idx="19">
                  <c:v>2040.</c:v>
                </c:pt>
              </c:strCache>
            </c:strRef>
          </c:cat>
          <c:val>
            <c:numRef>
              <c:f>'Tarifni Model'!$D$52:$W$52</c:f>
              <c:numCache>
                <c:formatCode>0.00</c:formatCode>
                <c:ptCount val="20"/>
                <c:pt idx="0">
                  <c:v>0.56107203652968041</c:v>
                </c:pt>
                <c:pt idx="1">
                  <c:v>0.53365530593607291</c:v>
                </c:pt>
                <c:pt idx="2">
                  <c:v>0.52197110502283106</c:v>
                </c:pt>
                <c:pt idx="3">
                  <c:v>0.50910202739726029</c:v>
                </c:pt>
                <c:pt idx="4">
                  <c:v>0.50047875799086761</c:v>
                </c:pt>
                <c:pt idx="5">
                  <c:v>0.49024273972602739</c:v>
                </c:pt>
                <c:pt idx="6">
                  <c:v>0.48296891324200913</c:v>
                </c:pt>
                <c:pt idx="7">
                  <c:v>0.45890933333333345</c:v>
                </c:pt>
                <c:pt idx="8">
                  <c:v>0.44472372602739729</c:v>
                </c:pt>
                <c:pt idx="9">
                  <c:v>0.43099890410958908</c:v>
                </c:pt>
                <c:pt idx="10">
                  <c:v>0.41108639269406394</c:v>
                </c:pt>
                <c:pt idx="11">
                  <c:v>0.39874392694063926</c:v>
                </c:pt>
                <c:pt idx="12">
                  <c:v>0.38748759817351597</c:v>
                </c:pt>
                <c:pt idx="13">
                  <c:v>0.37659331506849314</c:v>
                </c:pt>
                <c:pt idx="14">
                  <c:v>0.36602816438356173</c:v>
                </c:pt>
                <c:pt idx="15">
                  <c:v>0.35579214611872145</c:v>
                </c:pt>
                <c:pt idx="16">
                  <c:v>0.3299881643835616</c:v>
                </c:pt>
                <c:pt idx="17">
                  <c:v>0.32123324200913245</c:v>
                </c:pt>
                <c:pt idx="18">
                  <c:v>0.31270871232876707</c:v>
                </c:pt>
                <c:pt idx="19">
                  <c:v>0.30342717808219183</c:v>
                </c:pt>
              </c:numCache>
            </c:numRef>
          </c:val>
          <c:smooth val="0"/>
        </c:ser>
        <c:ser>
          <c:idx val="4"/>
          <c:order val="4"/>
          <c:tx>
            <c:v>Tarifna stavka za izlaz na interkonekciji</c:v>
          </c:tx>
          <c:spPr>
            <a:ln w="25400" cap="rnd">
              <a:solidFill>
                <a:schemeClr val="accent5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'Tarifni Model'!$D$48:$W$48</c:f>
              <c:strCache>
                <c:ptCount val="20"/>
                <c:pt idx="0">
                  <c:v>2021.</c:v>
                </c:pt>
                <c:pt idx="1">
                  <c:v>2022.</c:v>
                </c:pt>
                <c:pt idx="2">
                  <c:v>2023.</c:v>
                </c:pt>
                <c:pt idx="3">
                  <c:v>2024.</c:v>
                </c:pt>
                <c:pt idx="4">
                  <c:v>2025.</c:v>
                </c:pt>
                <c:pt idx="5">
                  <c:v>2026.</c:v>
                </c:pt>
                <c:pt idx="6">
                  <c:v>2027.</c:v>
                </c:pt>
                <c:pt idx="7">
                  <c:v>2028.</c:v>
                </c:pt>
                <c:pt idx="8">
                  <c:v>2029.</c:v>
                </c:pt>
                <c:pt idx="9">
                  <c:v>2030.</c:v>
                </c:pt>
                <c:pt idx="10">
                  <c:v>2031.</c:v>
                </c:pt>
                <c:pt idx="11">
                  <c:v>2032.</c:v>
                </c:pt>
                <c:pt idx="12">
                  <c:v>2033.</c:v>
                </c:pt>
                <c:pt idx="13">
                  <c:v>2034.</c:v>
                </c:pt>
                <c:pt idx="14">
                  <c:v>2035.</c:v>
                </c:pt>
                <c:pt idx="15">
                  <c:v>2036.</c:v>
                </c:pt>
                <c:pt idx="16">
                  <c:v>2037.</c:v>
                </c:pt>
                <c:pt idx="17">
                  <c:v>2038.</c:v>
                </c:pt>
                <c:pt idx="18">
                  <c:v>2039.</c:v>
                </c:pt>
                <c:pt idx="19">
                  <c:v>2040.</c:v>
                </c:pt>
              </c:strCache>
            </c:strRef>
          </c:cat>
          <c:val>
            <c:numRef>
              <c:f>'Tarifni Model'!$D$53:$W$53</c:f>
              <c:numCache>
                <c:formatCode>0.00</c:formatCode>
                <c:ptCount val="20"/>
                <c:pt idx="0">
                  <c:v>0.45574966210045659</c:v>
                </c:pt>
                <c:pt idx="1">
                  <c:v>0.43333574429223737</c:v>
                </c:pt>
                <c:pt idx="2">
                  <c:v>0.42382381735159819</c:v>
                </c:pt>
                <c:pt idx="3">
                  <c:v>0.41332449315068492</c:v>
                </c:pt>
                <c:pt idx="4">
                  <c:v>0.40631397260273971</c:v>
                </c:pt>
                <c:pt idx="5">
                  <c:v>0.39798692237442923</c:v>
                </c:pt>
                <c:pt idx="6">
                  <c:v>0.39202962557077631</c:v>
                </c:pt>
                <c:pt idx="7">
                  <c:v>0.37215002739726033</c:v>
                </c:pt>
                <c:pt idx="8">
                  <c:v>0.36049873972602742</c:v>
                </c:pt>
                <c:pt idx="9">
                  <c:v>0.34927532420091317</c:v>
                </c:pt>
                <c:pt idx="10">
                  <c:v>0.33841395433789956</c:v>
                </c:pt>
                <c:pt idx="11">
                  <c:v>0.32811210958904108</c:v>
                </c:pt>
                <c:pt idx="12">
                  <c:v>0.31869892237442932</c:v>
                </c:pt>
                <c:pt idx="13">
                  <c:v>0.30958195433789959</c:v>
                </c:pt>
                <c:pt idx="14">
                  <c:v>0.30076120547945207</c:v>
                </c:pt>
                <c:pt idx="15">
                  <c:v>0.29223667579908674</c:v>
                </c:pt>
                <c:pt idx="16">
                  <c:v>0.27090889497716897</c:v>
                </c:pt>
                <c:pt idx="17">
                  <c:v>0.26360215525114156</c:v>
                </c:pt>
                <c:pt idx="18">
                  <c:v>0.25652580821917809</c:v>
                </c:pt>
                <c:pt idx="19">
                  <c:v>0.2496469406392694</c:v>
                </c:pt>
              </c:numCache>
            </c:numRef>
          </c:val>
          <c:smooth val="0"/>
        </c:ser>
        <c:ser>
          <c:idx val="5"/>
          <c:order val="5"/>
          <c:tx>
            <c:v>Tarifna stavka za izlaz u Hrvatskoj</c:v>
          </c:tx>
          <c:spPr>
            <a:ln w="63500" cap="rnd">
              <a:solidFill>
                <a:schemeClr val="accent1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'Tarifni Model'!$D$48:$W$48</c:f>
              <c:strCache>
                <c:ptCount val="20"/>
                <c:pt idx="0">
                  <c:v>2021.</c:v>
                </c:pt>
                <c:pt idx="1">
                  <c:v>2022.</c:v>
                </c:pt>
                <c:pt idx="2">
                  <c:v>2023.</c:v>
                </c:pt>
                <c:pt idx="3">
                  <c:v>2024.</c:v>
                </c:pt>
                <c:pt idx="4">
                  <c:v>2025.</c:v>
                </c:pt>
                <c:pt idx="5">
                  <c:v>2026.</c:v>
                </c:pt>
                <c:pt idx="6">
                  <c:v>2027.</c:v>
                </c:pt>
                <c:pt idx="7">
                  <c:v>2028.</c:v>
                </c:pt>
                <c:pt idx="8">
                  <c:v>2029.</c:v>
                </c:pt>
                <c:pt idx="9">
                  <c:v>2030.</c:v>
                </c:pt>
                <c:pt idx="10">
                  <c:v>2031.</c:v>
                </c:pt>
                <c:pt idx="11">
                  <c:v>2032.</c:v>
                </c:pt>
                <c:pt idx="12">
                  <c:v>2033.</c:v>
                </c:pt>
                <c:pt idx="13">
                  <c:v>2034.</c:v>
                </c:pt>
                <c:pt idx="14">
                  <c:v>2035.</c:v>
                </c:pt>
                <c:pt idx="15">
                  <c:v>2036.</c:v>
                </c:pt>
                <c:pt idx="16">
                  <c:v>2037.</c:v>
                </c:pt>
                <c:pt idx="17">
                  <c:v>2038.</c:v>
                </c:pt>
                <c:pt idx="18">
                  <c:v>2039.</c:v>
                </c:pt>
                <c:pt idx="19">
                  <c:v>2040.</c:v>
                </c:pt>
              </c:strCache>
            </c:strRef>
          </c:cat>
          <c:val>
            <c:numRef>
              <c:f>'Tarifni Model'!$D$54:$W$54</c:f>
              <c:numCache>
                <c:formatCode>0.00</c:formatCode>
                <c:ptCount val="20"/>
                <c:pt idx="0">
                  <c:v>0.45574966210045659</c:v>
                </c:pt>
                <c:pt idx="1">
                  <c:v>0.43333574429223737</c:v>
                </c:pt>
                <c:pt idx="2">
                  <c:v>0.42382381735159819</c:v>
                </c:pt>
                <c:pt idx="3">
                  <c:v>0.41332449315068492</c:v>
                </c:pt>
                <c:pt idx="4">
                  <c:v>0.40631397260273971</c:v>
                </c:pt>
                <c:pt idx="5">
                  <c:v>0.39798692237442923</c:v>
                </c:pt>
                <c:pt idx="6">
                  <c:v>0.39202962557077631</c:v>
                </c:pt>
                <c:pt idx="7">
                  <c:v>0.37215002739726033</c:v>
                </c:pt>
                <c:pt idx="8">
                  <c:v>0.36049873972602742</c:v>
                </c:pt>
                <c:pt idx="9">
                  <c:v>0.34927532420091317</c:v>
                </c:pt>
                <c:pt idx="10">
                  <c:v>0.33841395433789956</c:v>
                </c:pt>
                <c:pt idx="11">
                  <c:v>0.32811210958904108</c:v>
                </c:pt>
                <c:pt idx="12">
                  <c:v>0.31869892237442932</c:v>
                </c:pt>
                <c:pt idx="13">
                  <c:v>0.30958195433789959</c:v>
                </c:pt>
                <c:pt idx="14">
                  <c:v>0.30076120547945207</c:v>
                </c:pt>
                <c:pt idx="15">
                  <c:v>0.29223667579908674</c:v>
                </c:pt>
                <c:pt idx="16">
                  <c:v>0.27090889497716897</c:v>
                </c:pt>
                <c:pt idx="17">
                  <c:v>0.26360215525114156</c:v>
                </c:pt>
                <c:pt idx="18">
                  <c:v>0.25652580821917809</c:v>
                </c:pt>
                <c:pt idx="19">
                  <c:v>0.2496469406392694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452800"/>
        <c:axId val="347451624"/>
      </c:lineChart>
      <c:catAx>
        <c:axId val="34745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47451624"/>
        <c:crosses val="autoZero"/>
        <c:auto val="1"/>
        <c:lblAlgn val="ctr"/>
        <c:lblOffset val="100"/>
        <c:noMultiLvlLbl val="0"/>
      </c:catAx>
      <c:valAx>
        <c:axId val="347451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47452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464659342165366E-2"/>
          <c:y val="0.90769105046025722"/>
          <c:w val="0.92992647358367997"/>
          <c:h val="7.8106394400663887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142876</xdr:colOff>
      <xdr:row>56</xdr:row>
      <xdr:rowOff>15875</xdr:rowOff>
    </xdr:from>
    <xdr:to>
      <xdr:col>23</xdr:col>
      <xdr:colOff>79376</xdr:colOff>
      <xdr:row>97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280986</xdr:colOff>
      <xdr:row>56</xdr:row>
      <xdr:rowOff>16269</xdr:rowOff>
    </xdr:from>
    <xdr:to>
      <xdr:col>11</xdr:col>
      <xdr:colOff>79375</xdr:colOff>
      <xdr:row>97</xdr:row>
      <xdr:rowOff>142874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X56"/>
  <sheetViews>
    <sheetView tabSelected="1" zoomScale="70" zoomScaleNormal="70" workbookViewId="0">
      <selection activeCell="B7" sqref="B7"/>
    </sheetView>
  </sheetViews>
  <sheetFormatPr defaultColWidth="9.140625" defaultRowHeight="18" x14ac:dyDescent="0.25"/>
  <cols>
    <col min="1" max="1" width="4.28515625" style="2" customWidth="1"/>
    <col min="2" max="2" width="55.42578125" style="2" customWidth="1"/>
    <col min="3" max="3" width="23" style="2" customWidth="1"/>
    <col min="4" max="23" width="18.5703125" style="2" customWidth="1"/>
    <col min="24" max="27" width="20" style="2" customWidth="1"/>
    <col min="28" max="16384" width="9.140625" style="2"/>
  </cols>
  <sheetData>
    <row r="2" spans="2:24" ht="23.25" x14ac:dyDescent="0.25">
      <c r="B2" s="1" t="s">
        <v>102</v>
      </c>
    </row>
    <row r="4" spans="2:24" x14ac:dyDescent="0.25">
      <c r="B4" s="3"/>
      <c r="C4" s="4" t="s">
        <v>0</v>
      </c>
    </row>
    <row r="6" spans="2:24" ht="18.75" customHeight="1" x14ac:dyDescent="0.25"/>
    <row r="7" spans="2:24" ht="22.5" customHeight="1" x14ac:dyDescent="0.25">
      <c r="B7" s="5">
        <v>7.5</v>
      </c>
      <c r="C7" s="6" t="s">
        <v>1</v>
      </c>
      <c r="F7" s="7">
        <v>0.6</v>
      </c>
      <c r="G7" s="6" t="s">
        <v>2</v>
      </c>
      <c r="I7" s="8"/>
      <c r="J7" s="9"/>
      <c r="R7" s="10"/>
      <c r="S7" s="10"/>
      <c r="T7" s="10"/>
      <c r="U7" s="10"/>
    </row>
    <row r="8" spans="2:24" ht="22.5" customHeight="1" x14ac:dyDescent="0.25">
      <c r="B8" s="11"/>
      <c r="F8" s="219">
        <v>0.78</v>
      </c>
      <c r="G8" s="220" t="s">
        <v>3</v>
      </c>
      <c r="H8" s="221"/>
      <c r="I8" s="10"/>
      <c r="J8" s="10"/>
      <c r="K8" s="221"/>
      <c r="L8" s="221"/>
      <c r="O8" s="12"/>
      <c r="R8" s="13"/>
      <c r="S8" s="13"/>
      <c r="T8" s="13"/>
      <c r="U8" s="10"/>
    </row>
    <row r="9" spans="2:24" ht="22.5" customHeight="1" x14ac:dyDescent="0.25">
      <c r="B9" s="6"/>
      <c r="C9" s="6"/>
      <c r="F9" s="7">
        <v>0.15</v>
      </c>
      <c r="G9" s="4" t="s">
        <v>4</v>
      </c>
      <c r="I9" s="9"/>
      <c r="J9" s="9"/>
      <c r="O9" s="12"/>
      <c r="R9" s="13"/>
      <c r="S9" s="13"/>
      <c r="T9" s="13"/>
      <c r="U9" s="10"/>
    </row>
    <row r="10" spans="2:24" ht="22.5" customHeight="1" x14ac:dyDescent="0.25">
      <c r="B10" s="6"/>
      <c r="C10" s="6"/>
      <c r="F10" s="7">
        <v>0.9</v>
      </c>
      <c r="G10" s="4" t="s">
        <v>5</v>
      </c>
      <c r="I10" s="9"/>
      <c r="J10" s="9"/>
      <c r="O10" s="12"/>
      <c r="R10" s="13"/>
      <c r="S10" s="13"/>
      <c r="T10" s="13"/>
      <c r="U10" s="10"/>
    </row>
    <row r="11" spans="2:24" ht="22.5" customHeight="1" x14ac:dyDescent="0.25">
      <c r="I11" s="9"/>
      <c r="J11" s="9"/>
      <c r="O11" s="12"/>
      <c r="R11" s="13"/>
      <c r="S11" s="13"/>
      <c r="T11" s="13"/>
      <c r="U11" s="10"/>
    </row>
    <row r="12" spans="2:24" ht="22.5" customHeight="1" x14ac:dyDescent="0.25">
      <c r="B12" s="4" t="s">
        <v>6</v>
      </c>
      <c r="I12" s="9"/>
      <c r="J12" s="9"/>
      <c r="O12" s="12"/>
      <c r="R12" s="13"/>
      <c r="S12" s="13"/>
      <c r="T12" s="13"/>
      <c r="U12" s="10"/>
    </row>
    <row r="13" spans="2:24" ht="18.75" customHeight="1" thickBot="1" x14ac:dyDescent="0.3"/>
    <row r="14" spans="2:24" ht="24" customHeight="1" thickBot="1" x14ac:dyDescent="0.3">
      <c r="B14" s="225" t="s">
        <v>7</v>
      </c>
      <c r="C14" s="227" t="s">
        <v>8</v>
      </c>
      <c r="D14" s="222" t="s">
        <v>9</v>
      </c>
      <c r="E14" s="223" t="s">
        <v>10</v>
      </c>
      <c r="F14" s="224"/>
      <c r="G14" s="224"/>
      <c r="H14" s="224"/>
      <c r="I14" s="229"/>
      <c r="J14" s="223" t="s">
        <v>11</v>
      </c>
      <c r="K14" s="224"/>
      <c r="L14" s="224"/>
      <c r="M14" s="224"/>
      <c r="N14" s="229"/>
      <c r="O14" s="223" t="s">
        <v>12</v>
      </c>
      <c r="P14" s="224"/>
      <c r="Q14" s="224"/>
      <c r="R14" s="224"/>
      <c r="S14" s="229"/>
      <c r="T14" s="223" t="s">
        <v>13</v>
      </c>
      <c r="U14" s="224"/>
      <c r="V14" s="224"/>
      <c r="W14" s="224"/>
      <c r="X14" s="14"/>
    </row>
    <row r="15" spans="2:24" ht="37.5" customHeight="1" thickTop="1" thickBot="1" x14ac:dyDescent="0.3">
      <c r="B15" s="226"/>
      <c r="C15" s="228"/>
      <c r="D15" s="15" t="s">
        <v>14</v>
      </c>
      <c r="E15" s="16" t="s">
        <v>15</v>
      </c>
      <c r="F15" s="17" t="s">
        <v>16</v>
      </c>
      <c r="G15" s="17" t="s">
        <v>17</v>
      </c>
      <c r="H15" s="17" t="s">
        <v>18</v>
      </c>
      <c r="I15" s="18" t="s">
        <v>19</v>
      </c>
      <c r="J15" s="16" t="s">
        <v>20</v>
      </c>
      <c r="K15" s="17" t="s">
        <v>21</v>
      </c>
      <c r="L15" s="17" t="s">
        <v>22</v>
      </c>
      <c r="M15" s="17" t="s">
        <v>23</v>
      </c>
      <c r="N15" s="18" t="s">
        <v>24</v>
      </c>
      <c r="O15" s="16" t="s">
        <v>25</v>
      </c>
      <c r="P15" s="17" t="s">
        <v>26</v>
      </c>
      <c r="Q15" s="17" t="s">
        <v>27</v>
      </c>
      <c r="R15" s="17" t="s">
        <v>28</v>
      </c>
      <c r="S15" s="18" t="s">
        <v>29</v>
      </c>
      <c r="T15" s="16" t="s">
        <v>30</v>
      </c>
      <c r="U15" s="17" t="s">
        <v>31</v>
      </c>
      <c r="V15" s="17" t="s">
        <v>32</v>
      </c>
      <c r="W15" s="18" t="s">
        <v>33</v>
      </c>
    </row>
    <row r="16" spans="2:24" ht="48" customHeight="1" thickTop="1" x14ac:dyDescent="0.25">
      <c r="B16" s="19" t="s">
        <v>34</v>
      </c>
      <c r="C16" s="20" t="s">
        <v>35</v>
      </c>
      <c r="D16" s="21">
        <v>403196158</v>
      </c>
      <c r="E16" s="22">
        <v>387207143</v>
      </c>
      <c r="F16" s="23">
        <v>379690399.6366418</v>
      </c>
      <c r="G16" s="23">
        <v>372319576.69807959</v>
      </c>
      <c r="H16" s="23">
        <v>365091841.47214752</v>
      </c>
      <c r="I16" s="24">
        <v>358004416.23732436</v>
      </c>
      <c r="J16" s="22">
        <v>354324789</v>
      </c>
      <c r="K16" s="23">
        <v>346859499.12201929</v>
      </c>
      <c r="L16" s="23">
        <v>339551495.87679029</v>
      </c>
      <c r="M16" s="23">
        <v>332397465.38297063</v>
      </c>
      <c r="N16" s="24">
        <v>325394163.57957935</v>
      </c>
      <c r="O16" s="22">
        <v>318704822</v>
      </c>
      <c r="P16" s="23">
        <v>312693861.17672873</v>
      </c>
      <c r="Q16" s="23">
        <v>306796270.61811852</v>
      </c>
      <c r="R16" s="23">
        <v>301009912.09414476</v>
      </c>
      <c r="S16" s="24">
        <v>295332687.70306152</v>
      </c>
      <c r="T16" s="22">
        <v>276441066</v>
      </c>
      <c r="U16" s="23">
        <v>271580929.47975427</v>
      </c>
      <c r="V16" s="23">
        <v>266806239.47922143</v>
      </c>
      <c r="W16" s="24">
        <v>262115493.75505903</v>
      </c>
    </row>
    <row r="17" spans="2:24" ht="48" customHeight="1" x14ac:dyDescent="0.25">
      <c r="B17" s="25" t="s">
        <v>36</v>
      </c>
      <c r="C17" s="26" t="s">
        <v>37</v>
      </c>
      <c r="D17" s="27">
        <f>D16*$F$7</f>
        <v>241917694.79999998</v>
      </c>
      <c r="E17" s="28">
        <f t="shared" ref="E17:W17" si="0">E16*$F$7</f>
        <v>232324285.79999998</v>
      </c>
      <c r="F17" s="29">
        <f t="shared" si="0"/>
        <v>227814239.78198507</v>
      </c>
      <c r="G17" s="29">
        <f t="shared" si="0"/>
        <v>223391746.01884773</v>
      </c>
      <c r="H17" s="29">
        <f t="shared" si="0"/>
        <v>219055104.8832885</v>
      </c>
      <c r="I17" s="30">
        <f t="shared" si="0"/>
        <v>214802649.7423946</v>
      </c>
      <c r="J17" s="28">
        <f t="shared" si="0"/>
        <v>212594873.40000001</v>
      </c>
      <c r="K17" s="29">
        <f t="shared" si="0"/>
        <v>208115699.47321156</v>
      </c>
      <c r="L17" s="29">
        <f t="shared" si="0"/>
        <v>203730897.52607417</v>
      </c>
      <c r="M17" s="29">
        <f t="shared" si="0"/>
        <v>199438479.22978237</v>
      </c>
      <c r="N17" s="30">
        <f t="shared" si="0"/>
        <v>195236498.14774761</v>
      </c>
      <c r="O17" s="28">
        <f t="shared" si="0"/>
        <v>191222893.19999999</v>
      </c>
      <c r="P17" s="29">
        <f t="shared" si="0"/>
        <v>187616316.70603722</v>
      </c>
      <c r="Q17" s="29">
        <f t="shared" si="0"/>
        <v>184077762.3708711</v>
      </c>
      <c r="R17" s="29">
        <f t="shared" si="0"/>
        <v>180605947.25648686</v>
      </c>
      <c r="S17" s="30">
        <f t="shared" si="0"/>
        <v>177199612.6218369</v>
      </c>
      <c r="T17" s="28">
        <f t="shared" si="0"/>
        <v>165864639.59999999</v>
      </c>
      <c r="U17" s="29">
        <f t="shared" si="0"/>
        <v>162948557.68785256</v>
      </c>
      <c r="V17" s="29">
        <f t="shared" si="0"/>
        <v>160083743.68753284</v>
      </c>
      <c r="W17" s="30">
        <f t="shared" si="0"/>
        <v>157269296.25303543</v>
      </c>
    </row>
    <row r="18" spans="2:24" ht="48" customHeight="1" thickBot="1" x14ac:dyDescent="0.3">
      <c r="B18" s="31" t="s">
        <v>38</v>
      </c>
      <c r="C18" s="32" t="s">
        <v>39</v>
      </c>
      <c r="D18" s="33">
        <f>D16*(1-$F$7)</f>
        <v>161278463.20000002</v>
      </c>
      <c r="E18" s="34">
        <f t="shared" ref="E18:W18" si="1">E16*(1-$F$7)</f>
        <v>154882857.20000002</v>
      </c>
      <c r="F18" s="35">
        <f t="shared" si="1"/>
        <v>151876159.85465673</v>
      </c>
      <c r="G18" s="35">
        <f t="shared" si="1"/>
        <v>148927830.67923185</v>
      </c>
      <c r="H18" s="35">
        <f t="shared" si="1"/>
        <v>146036736.58885902</v>
      </c>
      <c r="I18" s="36">
        <f t="shared" si="1"/>
        <v>143201766.49492976</v>
      </c>
      <c r="J18" s="34">
        <f t="shared" si="1"/>
        <v>141729915.59999999</v>
      </c>
      <c r="K18" s="35">
        <f t="shared" si="1"/>
        <v>138743799.64880773</v>
      </c>
      <c r="L18" s="35">
        <f t="shared" si="1"/>
        <v>135820598.35071611</v>
      </c>
      <c r="M18" s="35">
        <f t="shared" si="1"/>
        <v>132958986.15318826</v>
      </c>
      <c r="N18" s="36">
        <f t="shared" si="1"/>
        <v>130157665.43183175</v>
      </c>
      <c r="O18" s="34">
        <f t="shared" si="1"/>
        <v>127481928.80000001</v>
      </c>
      <c r="P18" s="35">
        <f t="shared" si="1"/>
        <v>125077544.4706915</v>
      </c>
      <c r="Q18" s="35">
        <f t="shared" si="1"/>
        <v>122718508.24724741</v>
      </c>
      <c r="R18" s="35">
        <f t="shared" si="1"/>
        <v>120403964.83765791</v>
      </c>
      <c r="S18" s="36">
        <f t="shared" si="1"/>
        <v>118133075.08122462</v>
      </c>
      <c r="T18" s="34">
        <f t="shared" si="1"/>
        <v>110576426.40000001</v>
      </c>
      <c r="U18" s="35">
        <f t="shared" si="1"/>
        <v>108632371.79190171</v>
      </c>
      <c r="V18" s="35">
        <f t="shared" si="1"/>
        <v>106722495.79168858</v>
      </c>
      <c r="W18" s="36">
        <f t="shared" si="1"/>
        <v>104846197.50202362</v>
      </c>
    </row>
    <row r="19" spans="2:24" ht="23.25" customHeight="1" x14ac:dyDescent="0.25">
      <c r="B19" s="37" t="s">
        <v>40</v>
      </c>
    </row>
    <row r="20" spans="2:24" ht="23.25" customHeight="1" x14ac:dyDescent="0.25"/>
    <row r="21" spans="2:24" ht="23.25" customHeight="1" x14ac:dyDescent="0.25">
      <c r="B21" s="4" t="s">
        <v>41</v>
      </c>
    </row>
    <row r="22" spans="2:24" ht="18.75" thickBot="1" x14ac:dyDescent="0.3"/>
    <row r="23" spans="2:24" ht="24" customHeight="1" thickBot="1" x14ac:dyDescent="0.3">
      <c r="B23" s="225" t="s">
        <v>42</v>
      </c>
      <c r="C23" s="227" t="s">
        <v>8</v>
      </c>
      <c r="D23" s="222" t="s">
        <v>9</v>
      </c>
      <c r="E23" s="223" t="s">
        <v>10</v>
      </c>
      <c r="F23" s="224"/>
      <c r="G23" s="224"/>
      <c r="H23" s="224"/>
      <c r="I23" s="229"/>
      <c r="J23" s="223" t="s">
        <v>11</v>
      </c>
      <c r="K23" s="224"/>
      <c r="L23" s="224"/>
      <c r="M23" s="224"/>
      <c r="N23" s="229"/>
      <c r="O23" s="223" t="s">
        <v>12</v>
      </c>
      <c r="P23" s="224"/>
      <c r="Q23" s="224"/>
      <c r="R23" s="224"/>
      <c r="S23" s="229"/>
      <c r="T23" s="223" t="s">
        <v>13</v>
      </c>
      <c r="U23" s="224"/>
      <c r="V23" s="224"/>
      <c r="W23" s="224"/>
      <c r="X23" s="14"/>
    </row>
    <row r="24" spans="2:24" ht="37.5" customHeight="1" thickTop="1" thickBot="1" x14ac:dyDescent="0.3">
      <c r="B24" s="226"/>
      <c r="C24" s="228"/>
      <c r="D24" s="15" t="s">
        <v>14</v>
      </c>
      <c r="E24" s="16" t="s">
        <v>15</v>
      </c>
      <c r="F24" s="17" t="s">
        <v>16</v>
      </c>
      <c r="G24" s="17" t="s">
        <v>17</v>
      </c>
      <c r="H24" s="17" t="s">
        <v>18</v>
      </c>
      <c r="I24" s="18" t="s">
        <v>19</v>
      </c>
      <c r="J24" s="16" t="s">
        <v>20</v>
      </c>
      <c r="K24" s="17" t="s">
        <v>21</v>
      </c>
      <c r="L24" s="17" t="s">
        <v>22</v>
      </c>
      <c r="M24" s="17" t="s">
        <v>23</v>
      </c>
      <c r="N24" s="18" t="s">
        <v>24</v>
      </c>
      <c r="O24" s="16" t="s">
        <v>25</v>
      </c>
      <c r="P24" s="17" t="s">
        <v>26</v>
      </c>
      <c r="Q24" s="17" t="s">
        <v>27</v>
      </c>
      <c r="R24" s="17" t="s">
        <v>28</v>
      </c>
      <c r="S24" s="18" t="s">
        <v>29</v>
      </c>
      <c r="T24" s="16" t="s">
        <v>30</v>
      </c>
      <c r="U24" s="17" t="s">
        <v>31</v>
      </c>
      <c r="V24" s="17" t="s">
        <v>32</v>
      </c>
      <c r="W24" s="18" t="s">
        <v>33</v>
      </c>
    </row>
    <row r="25" spans="2:24" ht="37.5" customHeight="1" thickTop="1" x14ac:dyDescent="0.25">
      <c r="B25" s="38" t="s">
        <v>43</v>
      </c>
      <c r="C25" s="39" t="s">
        <v>44</v>
      </c>
      <c r="D25" s="40">
        <v>57271965.787585899</v>
      </c>
      <c r="E25" s="41">
        <v>57698887.828356303</v>
      </c>
      <c r="F25" s="42">
        <v>57173881.309842199</v>
      </c>
      <c r="G25" s="42">
        <v>58079555.789361499</v>
      </c>
      <c r="H25" s="42">
        <v>58377984.422054797</v>
      </c>
      <c r="I25" s="40">
        <v>62345370.599367402</v>
      </c>
      <c r="J25" s="41">
        <v>65088086.636675395</v>
      </c>
      <c r="K25" s="42">
        <v>71335993.976662159</v>
      </c>
      <c r="L25" s="42">
        <v>75428120.49187088</v>
      </c>
      <c r="M25" s="42">
        <v>79520247.007080555</v>
      </c>
      <c r="N25" s="40">
        <v>94658948.522289276</v>
      </c>
      <c r="O25" s="41">
        <v>97142364.717870235</v>
      </c>
      <c r="P25" s="42">
        <v>98150517.863292933</v>
      </c>
      <c r="Q25" s="42">
        <v>99158671.008715391</v>
      </c>
      <c r="R25" s="42">
        <v>100166824.15413785</v>
      </c>
      <c r="S25" s="40">
        <v>101174977.29956031</v>
      </c>
      <c r="T25" s="41">
        <v>102183130.44498277</v>
      </c>
      <c r="U25" s="42">
        <v>103191283.59040523</v>
      </c>
      <c r="V25" s="42">
        <v>104199436.73582768</v>
      </c>
      <c r="W25" s="43">
        <v>107811425.88125014</v>
      </c>
    </row>
    <row r="26" spans="2:24" ht="37.5" customHeight="1" x14ac:dyDescent="0.25">
      <c r="B26" s="38" t="s">
        <v>45</v>
      </c>
      <c r="C26" s="44" t="s">
        <v>46</v>
      </c>
      <c r="D26" s="45">
        <v>19922550</v>
      </c>
      <c r="E26" s="46">
        <v>20410515.323371701</v>
      </c>
      <c r="F26" s="46">
        <v>21172714.862218902</v>
      </c>
      <c r="G26" s="46">
        <v>20775311.140556298</v>
      </c>
      <c r="H26" s="46">
        <v>20239689.4875299</v>
      </c>
      <c r="I26" s="47">
        <v>16373957.4617886</v>
      </c>
      <c r="J26" s="48">
        <v>14071742.747956401</v>
      </c>
      <c r="K26" s="46">
        <v>10727183.159518242</v>
      </c>
      <c r="L26" s="46">
        <v>7643209.7897319794</v>
      </c>
      <c r="M26" s="46">
        <v>4559236.4199447632</v>
      </c>
      <c r="N26" s="46">
        <v>1475263.0501585007</v>
      </c>
      <c r="O26" s="48">
        <v>0</v>
      </c>
      <c r="P26" s="46">
        <v>0</v>
      </c>
      <c r="Q26" s="46">
        <v>0</v>
      </c>
      <c r="R26" s="46">
        <v>0</v>
      </c>
      <c r="S26" s="45">
        <v>0</v>
      </c>
      <c r="T26" s="48">
        <v>0</v>
      </c>
      <c r="U26" s="46">
        <v>0</v>
      </c>
      <c r="V26" s="46">
        <v>0</v>
      </c>
      <c r="W26" s="49">
        <v>0</v>
      </c>
    </row>
    <row r="27" spans="2:24" ht="37.5" customHeight="1" x14ac:dyDescent="0.25">
      <c r="B27" s="38" t="s">
        <v>47</v>
      </c>
      <c r="C27" s="44" t="s">
        <v>48</v>
      </c>
      <c r="D27" s="45">
        <v>52902040</v>
      </c>
      <c r="E27" s="48">
        <v>52902040</v>
      </c>
      <c r="F27" s="46">
        <v>52902040</v>
      </c>
      <c r="G27" s="46">
        <v>52902040</v>
      </c>
      <c r="H27" s="46">
        <v>52902040</v>
      </c>
      <c r="I27" s="45">
        <v>52902040</v>
      </c>
      <c r="J27" s="48">
        <v>52902040</v>
      </c>
      <c r="K27" s="46">
        <v>52902040</v>
      </c>
      <c r="L27" s="46">
        <v>52902040</v>
      </c>
      <c r="M27" s="46">
        <v>52902040</v>
      </c>
      <c r="N27" s="45">
        <v>52902040</v>
      </c>
      <c r="O27" s="48">
        <v>52902040</v>
      </c>
      <c r="P27" s="46">
        <v>52902040</v>
      </c>
      <c r="Q27" s="46">
        <v>52902040</v>
      </c>
      <c r="R27" s="46">
        <v>52902040</v>
      </c>
      <c r="S27" s="45">
        <v>52902040</v>
      </c>
      <c r="T27" s="48">
        <v>52902040</v>
      </c>
      <c r="U27" s="46">
        <v>52902040</v>
      </c>
      <c r="V27" s="46">
        <v>52902040</v>
      </c>
      <c r="W27" s="49">
        <v>52902040</v>
      </c>
    </row>
    <row r="28" spans="2:24" ht="37.5" customHeight="1" thickBot="1" x14ac:dyDescent="0.3">
      <c r="B28" s="50" t="s">
        <v>49</v>
      </c>
      <c r="C28" s="51" t="s">
        <v>50</v>
      </c>
      <c r="D28" s="52">
        <v>13650411</v>
      </c>
      <c r="E28" s="213">
        <v>13650411</v>
      </c>
      <c r="F28" s="214">
        <v>13650411</v>
      </c>
      <c r="G28" s="214">
        <v>13650411</v>
      </c>
      <c r="H28" s="214">
        <v>13650411</v>
      </c>
      <c r="I28" s="52">
        <v>13650411</v>
      </c>
      <c r="J28" s="213">
        <v>13650411</v>
      </c>
      <c r="K28" s="214">
        <v>13650411</v>
      </c>
      <c r="L28" s="214">
        <v>13650411</v>
      </c>
      <c r="M28" s="214">
        <v>13650411</v>
      </c>
      <c r="N28" s="52">
        <v>2603836</v>
      </c>
      <c r="O28" s="213">
        <v>2603836</v>
      </c>
      <c r="P28" s="214">
        <v>2603836</v>
      </c>
      <c r="Q28" s="214">
        <v>2603836</v>
      </c>
      <c r="R28" s="214">
        <v>2603836</v>
      </c>
      <c r="S28" s="52">
        <v>2603836</v>
      </c>
      <c r="T28" s="213">
        <v>2603836</v>
      </c>
      <c r="U28" s="214">
        <v>2603836</v>
      </c>
      <c r="V28" s="214">
        <v>2603836</v>
      </c>
      <c r="W28" s="215">
        <v>0</v>
      </c>
    </row>
    <row r="29" spans="2:24" ht="37.5" customHeight="1" thickTop="1" x14ac:dyDescent="0.25">
      <c r="B29" s="38" t="s">
        <v>51</v>
      </c>
      <c r="C29" s="53" t="s">
        <v>52</v>
      </c>
      <c r="D29" s="54">
        <v>1E-14</v>
      </c>
      <c r="E29" s="216">
        <v>1E-14</v>
      </c>
      <c r="F29" s="217">
        <v>1E-14</v>
      </c>
      <c r="G29" s="217">
        <v>1E-14</v>
      </c>
      <c r="H29" s="217">
        <v>1E-14</v>
      </c>
      <c r="I29" s="40">
        <v>1E-14</v>
      </c>
      <c r="J29" s="216">
        <v>1E-14</v>
      </c>
      <c r="K29" s="217">
        <v>1E-14</v>
      </c>
      <c r="L29" s="217">
        <v>1E-14</v>
      </c>
      <c r="M29" s="217">
        <v>1E-14</v>
      </c>
      <c r="N29" s="40">
        <v>1E-14</v>
      </c>
      <c r="O29" s="216">
        <v>1E-14</v>
      </c>
      <c r="P29" s="217">
        <v>1E-14</v>
      </c>
      <c r="Q29" s="217">
        <v>1E-14</v>
      </c>
      <c r="R29" s="217">
        <v>1E-14</v>
      </c>
      <c r="S29" s="40">
        <v>1E-14</v>
      </c>
      <c r="T29" s="216">
        <v>1E-14</v>
      </c>
      <c r="U29" s="217">
        <v>1E-14</v>
      </c>
      <c r="V29" s="217">
        <v>1E-14</v>
      </c>
      <c r="W29" s="218">
        <v>1E-14</v>
      </c>
    </row>
    <row r="30" spans="2:24" ht="37.5" customHeight="1" thickBot="1" x14ac:dyDescent="0.3">
      <c r="B30" s="55" t="s">
        <v>53</v>
      </c>
      <c r="C30" s="56" t="s">
        <v>54</v>
      </c>
      <c r="D30" s="57">
        <v>90844926.787585899</v>
      </c>
      <c r="E30" s="58">
        <v>91759814.151728004</v>
      </c>
      <c r="F30" s="58">
        <v>91997007.172061101</v>
      </c>
      <c r="G30" s="58">
        <v>92505277.929917797</v>
      </c>
      <c r="H30" s="58">
        <v>92268084.909584701</v>
      </c>
      <c r="I30" s="59">
        <v>92369739.061156005</v>
      </c>
      <c r="J30" s="58">
        <v>92810240.384631798</v>
      </c>
      <c r="K30" s="58">
        <v>95713588.136180401</v>
      </c>
      <c r="L30" s="58">
        <v>96721741.281602859</v>
      </c>
      <c r="M30" s="58">
        <v>97729894.427025318</v>
      </c>
      <c r="N30" s="59">
        <v>98738047.572447777</v>
      </c>
      <c r="O30" s="58">
        <v>99746200.717870235</v>
      </c>
      <c r="P30" s="58">
        <v>100754353.86329293</v>
      </c>
      <c r="Q30" s="58">
        <v>101762507.00871539</v>
      </c>
      <c r="R30" s="58">
        <v>102770660.15413785</v>
      </c>
      <c r="S30" s="59">
        <v>103778813.29956031</v>
      </c>
      <c r="T30" s="58">
        <v>104786966.44498277</v>
      </c>
      <c r="U30" s="58">
        <v>105795119.59040523</v>
      </c>
      <c r="V30" s="58">
        <v>106803272.73582768</v>
      </c>
      <c r="W30" s="59">
        <v>107811425.88125014</v>
      </c>
    </row>
    <row r="31" spans="2:24" ht="21.75" customHeight="1" x14ac:dyDescent="0.25"/>
    <row r="32" spans="2:24" ht="21.75" customHeight="1" x14ac:dyDescent="0.25"/>
    <row r="33" spans="2:23" ht="22.5" customHeight="1" x14ac:dyDescent="0.25">
      <c r="B33" s="4" t="s">
        <v>55</v>
      </c>
      <c r="C33" s="60"/>
      <c r="D33" s="61" t="s">
        <v>56</v>
      </c>
    </row>
    <row r="34" spans="2:23" ht="18.75" thickBot="1" x14ac:dyDescent="0.3"/>
    <row r="35" spans="2:23" ht="24" customHeight="1" thickBot="1" x14ac:dyDescent="0.3">
      <c r="B35" s="225" t="s">
        <v>57</v>
      </c>
      <c r="C35" s="227" t="s">
        <v>8</v>
      </c>
      <c r="D35" s="222" t="s">
        <v>9</v>
      </c>
      <c r="E35" s="223" t="s">
        <v>10</v>
      </c>
      <c r="F35" s="224"/>
      <c r="G35" s="224"/>
      <c r="H35" s="224"/>
      <c r="I35" s="229"/>
      <c r="J35" s="223" t="s">
        <v>11</v>
      </c>
      <c r="K35" s="224"/>
      <c r="L35" s="224"/>
      <c r="M35" s="224"/>
      <c r="N35" s="229"/>
      <c r="O35" s="223" t="s">
        <v>12</v>
      </c>
      <c r="P35" s="224"/>
      <c r="Q35" s="224"/>
      <c r="R35" s="224"/>
      <c r="S35" s="229"/>
      <c r="T35" s="223" t="s">
        <v>13</v>
      </c>
      <c r="U35" s="224"/>
      <c r="V35" s="224"/>
      <c r="W35" s="229"/>
    </row>
    <row r="36" spans="2:23" ht="37.5" customHeight="1" thickTop="1" thickBot="1" x14ac:dyDescent="0.3">
      <c r="B36" s="226"/>
      <c r="C36" s="228"/>
      <c r="D36" s="15" t="s">
        <v>14</v>
      </c>
      <c r="E36" s="16" t="s">
        <v>15</v>
      </c>
      <c r="F36" s="17" t="s">
        <v>16</v>
      </c>
      <c r="G36" s="17" t="s">
        <v>17</v>
      </c>
      <c r="H36" s="17" t="s">
        <v>18</v>
      </c>
      <c r="I36" s="18" t="s">
        <v>19</v>
      </c>
      <c r="J36" s="16" t="s">
        <v>20</v>
      </c>
      <c r="K36" s="17" t="s">
        <v>21</v>
      </c>
      <c r="L36" s="17" t="s">
        <v>22</v>
      </c>
      <c r="M36" s="17" t="s">
        <v>23</v>
      </c>
      <c r="N36" s="18" t="s">
        <v>24</v>
      </c>
      <c r="O36" s="16" t="s">
        <v>25</v>
      </c>
      <c r="P36" s="17" t="s">
        <v>26</v>
      </c>
      <c r="Q36" s="17" t="s">
        <v>27</v>
      </c>
      <c r="R36" s="17" t="s">
        <v>28</v>
      </c>
      <c r="S36" s="18" t="s">
        <v>29</v>
      </c>
      <c r="T36" s="16" t="s">
        <v>30</v>
      </c>
      <c r="U36" s="17" t="s">
        <v>31</v>
      </c>
      <c r="V36" s="17" t="s">
        <v>32</v>
      </c>
      <c r="W36" s="18" t="s">
        <v>33</v>
      </c>
    </row>
    <row r="37" spans="2:23" ht="37.5" customHeight="1" thickTop="1" x14ac:dyDescent="0.25">
      <c r="B37" s="62" t="s">
        <v>58</v>
      </c>
      <c r="C37" s="63" t="s">
        <v>59</v>
      </c>
      <c r="D37" s="64">
        <f>Izračun!B13</f>
        <v>2.0055000000000001</v>
      </c>
      <c r="E37" s="65">
        <f>Izračun!C13</f>
        <v>1.9075</v>
      </c>
      <c r="F37" s="66">
        <f>Izračun!D13</f>
        <v>1.8657999999999999</v>
      </c>
      <c r="G37" s="66">
        <f>Izračun!E13</f>
        <v>1.8198000000000001</v>
      </c>
      <c r="H37" s="66">
        <f>Izračun!F13</f>
        <v>1.7888999999999999</v>
      </c>
      <c r="I37" s="67">
        <f>Izračun!G13</f>
        <v>1.7523</v>
      </c>
      <c r="J37" s="65">
        <f>Izračun!H13</f>
        <v>1.7263999999999999</v>
      </c>
      <c r="K37" s="66">
        <f>Izračun!I13</f>
        <v>1.6404000000000001</v>
      </c>
      <c r="L37" s="66">
        <f>Izračun!J13</f>
        <v>1.5896999999999999</v>
      </c>
      <c r="M37" s="66">
        <f>Izračun!K13</f>
        <v>1.5406</v>
      </c>
      <c r="N37" s="67">
        <f>Izračun!L13</f>
        <v>1.4694</v>
      </c>
      <c r="O37" s="65">
        <f>Izračun!M13</f>
        <v>1.4253</v>
      </c>
      <c r="P37" s="66">
        <f>Izračun!N13</f>
        <v>1.3851</v>
      </c>
      <c r="Q37" s="66">
        <f>Izračun!O13</f>
        <v>1.3461000000000001</v>
      </c>
      <c r="R37" s="66">
        <f>Izračun!P13</f>
        <v>1.3084</v>
      </c>
      <c r="S37" s="67">
        <f>Izračun!Q13</f>
        <v>1.2718</v>
      </c>
      <c r="T37" s="65">
        <f>Izračun!R13</f>
        <v>1.1795</v>
      </c>
      <c r="U37" s="66">
        <f>Izračun!S13</f>
        <v>1.1482000000000001</v>
      </c>
      <c r="V37" s="66">
        <f>Izračun!T13</f>
        <v>1.1177999999999999</v>
      </c>
      <c r="W37" s="67">
        <f>Izračun!U13</f>
        <v>1.0846</v>
      </c>
    </row>
    <row r="38" spans="2:23" ht="37.5" customHeight="1" x14ac:dyDescent="0.25">
      <c r="B38" s="68" t="s">
        <v>60</v>
      </c>
      <c r="C38" s="69" t="s">
        <v>61</v>
      </c>
      <c r="D38" s="70">
        <f>Izračun!B27</f>
        <v>2.0055000000000001</v>
      </c>
      <c r="E38" s="71">
        <f>Izračun!C27</f>
        <v>1.9075</v>
      </c>
      <c r="F38" s="72">
        <f>Izračun!D27</f>
        <v>1.8657999999999999</v>
      </c>
      <c r="G38" s="72">
        <f>Izračun!E27</f>
        <v>1.8198000000000001</v>
      </c>
      <c r="H38" s="72">
        <f>Izračun!F27</f>
        <v>1.7888999999999999</v>
      </c>
      <c r="I38" s="73">
        <f>Izračun!G27</f>
        <v>1.7523</v>
      </c>
      <c r="J38" s="71">
        <f>Izračun!H27</f>
        <v>1.7263999999999999</v>
      </c>
      <c r="K38" s="72">
        <f>Izračun!I27</f>
        <v>1.6404000000000001</v>
      </c>
      <c r="L38" s="72">
        <f>Izračun!J27</f>
        <v>1.5896999999999999</v>
      </c>
      <c r="M38" s="72">
        <f>Izračun!K27</f>
        <v>1.5406</v>
      </c>
      <c r="N38" s="73">
        <f>Izračun!L27</f>
        <v>1.4694</v>
      </c>
      <c r="O38" s="71">
        <f>Izračun!M27</f>
        <v>1.4253</v>
      </c>
      <c r="P38" s="72">
        <f>Izračun!N27</f>
        <v>1.3851</v>
      </c>
      <c r="Q38" s="72">
        <f>Izračun!O27</f>
        <v>1.3461000000000001</v>
      </c>
      <c r="R38" s="72">
        <f>Izračun!P27</f>
        <v>1.3084</v>
      </c>
      <c r="S38" s="73">
        <f>Izračun!Q27</f>
        <v>1.2718</v>
      </c>
      <c r="T38" s="71">
        <f>Izračun!R27</f>
        <v>1.1795</v>
      </c>
      <c r="U38" s="72">
        <f>Izračun!S27</f>
        <v>1.1482000000000001</v>
      </c>
      <c r="V38" s="72">
        <f>Izračun!T27</f>
        <v>1.1177999999999999</v>
      </c>
      <c r="W38" s="73">
        <f>Izračun!U27</f>
        <v>1.0846</v>
      </c>
    </row>
    <row r="39" spans="2:23" ht="37.5" customHeight="1" x14ac:dyDescent="0.25">
      <c r="B39" s="74" t="s">
        <v>62</v>
      </c>
      <c r="C39" s="75" t="s">
        <v>63</v>
      </c>
      <c r="D39" s="70">
        <f>Izračun!B33</f>
        <v>0.2006</v>
      </c>
      <c r="E39" s="71">
        <f>Izračun!C33</f>
        <v>0.1908</v>
      </c>
      <c r="F39" s="72">
        <f>Izračun!D33</f>
        <v>0.18659999999999999</v>
      </c>
      <c r="G39" s="72">
        <f>Izračun!E33</f>
        <v>0.182</v>
      </c>
      <c r="H39" s="72">
        <f>Izračun!F33</f>
        <v>0.1789</v>
      </c>
      <c r="I39" s="73">
        <f>Izračun!G33</f>
        <v>0.17519999999999999</v>
      </c>
      <c r="J39" s="71">
        <f>Izračun!H33</f>
        <v>0.1726</v>
      </c>
      <c r="K39" s="72">
        <f>Izračun!I33</f>
        <v>0.16400000000000001</v>
      </c>
      <c r="L39" s="72">
        <f>Izračun!J33</f>
        <v>0.159</v>
      </c>
      <c r="M39" s="72">
        <f>Izračun!K33</f>
        <v>0.15409999999999999</v>
      </c>
      <c r="N39" s="73">
        <f>Izračun!L33</f>
        <v>0.1469</v>
      </c>
      <c r="O39" s="71">
        <f>Izračun!M33</f>
        <v>0.14249999999999999</v>
      </c>
      <c r="P39" s="72">
        <f>Izračun!N33</f>
        <v>0.13850000000000001</v>
      </c>
      <c r="Q39" s="72">
        <f>Izračun!O33</f>
        <v>0.1346</v>
      </c>
      <c r="R39" s="72">
        <f>Izračun!P33</f>
        <v>0.1308</v>
      </c>
      <c r="S39" s="73">
        <f>Izračun!Q33</f>
        <v>0.12720000000000001</v>
      </c>
      <c r="T39" s="71">
        <f>Izračun!R33</f>
        <v>0.11799999999999999</v>
      </c>
      <c r="U39" s="72">
        <f>Izračun!S33</f>
        <v>0.1148</v>
      </c>
      <c r="V39" s="72">
        <f>Izračun!T33</f>
        <v>0.1118</v>
      </c>
      <c r="W39" s="73">
        <f>Izračun!U33</f>
        <v>0.1085</v>
      </c>
    </row>
    <row r="40" spans="2:23" ht="37.5" customHeight="1" thickBot="1" x14ac:dyDescent="0.3">
      <c r="B40" s="76" t="s">
        <v>64</v>
      </c>
      <c r="C40" s="77" t="s">
        <v>65</v>
      </c>
      <c r="D40" s="78">
        <f>Izračun!B39</f>
        <v>1.7047000000000001</v>
      </c>
      <c r="E40" s="79">
        <f>Izračun!C39</f>
        <v>1.6214</v>
      </c>
      <c r="F40" s="80">
        <f>Izračun!D39</f>
        <v>1.5859000000000001</v>
      </c>
      <c r="G40" s="80">
        <f>Izračun!E39</f>
        <v>1.5468</v>
      </c>
      <c r="H40" s="80">
        <f>Izračun!F39</f>
        <v>1.5206</v>
      </c>
      <c r="I40" s="81">
        <f>Izračun!G39</f>
        <v>1.4895</v>
      </c>
      <c r="J40" s="79">
        <f>Izračun!H39</f>
        <v>1.4674</v>
      </c>
      <c r="K40" s="80">
        <f>Izračun!I39</f>
        <v>1.3943000000000001</v>
      </c>
      <c r="L40" s="80">
        <f>Izračun!J39</f>
        <v>1.3512</v>
      </c>
      <c r="M40" s="80">
        <f>Izračun!K39</f>
        <v>1.3095000000000001</v>
      </c>
      <c r="N40" s="81">
        <f>Izračun!L39</f>
        <v>1.2490000000000001</v>
      </c>
      <c r="O40" s="79">
        <f>Izračun!M39</f>
        <v>1.2115</v>
      </c>
      <c r="P40" s="80">
        <f>Izračun!N39</f>
        <v>1.1773</v>
      </c>
      <c r="Q40" s="80">
        <f>Izračun!O39</f>
        <v>1.1442000000000001</v>
      </c>
      <c r="R40" s="80">
        <f>Izračun!P39</f>
        <v>1.1121000000000001</v>
      </c>
      <c r="S40" s="81">
        <f>Izračun!Q39</f>
        <v>1.081</v>
      </c>
      <c r="T40" s="79">
        <f>Izračun!R39</f>
        <v>1.0025999999999999</v>
      </c>
      <c r="U40" s="80">
        <f>Izračun!S39</f>
        <v>0.97599999999999998</v>
      </c>
      <c r="V40" s="80">
        <f>Izračun!T39</f>
        <v>0.95009999999999994</v>
      </c>
      <c r="W40" s="81">
        <f>Izračun!U39</f>
        <v>0.92190000000000005</v>
      </c>
    </row>
    <row r="41" spans="2:23" ht="37.5" customHeight="1" thickTop="1" x14ac:dyDescent="0.25">
      <c r="B41" s="82" t="s">
        <v>66</v>
      </c>
      <c r="C41" s="83" t="s">
        <v>67</v>
      </c>
      <c r="D41" s="84">
        <f>Izračun!B45</f>
        <v>1.3847</v>
      </c>
      <c r="E41" s="85">
        <f>Izračun!C45</f>
        <v>1.3166</v>
      </c>
      <c r="F41" s="86">
        <f>Izračun!D45</f>
        <v>1.2877000000000001</v>
      </c>
      <c r="G41" s="86">
        <f>Izračun!E45</f>
        <v>1.2558</v>
      </c>
      <c r="H41" s="86">
        <f>Izračun!F45</f>
        <v>1.2344999999999999</v>
      </c>
      <c r="I41" s="87">
        <f>Izračun!G45</f>
        <v>1.2092000000000001</v>
      </c>
      <c r="J41" s="85">
        <f>Izračun!H45</f>
        <v>1.1911</v>
      </c>
      <c r="K41" s="86">
        <f>Izračun!I45</f>
        <v>1.1307</v>
      </c>
      <c r="L41" s="86">
        <f>Izračun!J45</f>
        <v>1.0952999999999999</v>
      </c>
      <c r="M41" s="86">
        <f>Izračun!K45</f>
        <v>1.0611999999999999</v>
      </c>
      <c r="N41" s="87">
        <f>Izračun!L45</f>
        <v>1.0282</v>
      </c>
      <c r="O41" s="85">
        <f>Izračun!M45</f>
        <v>0.99690000000000001</v>
      </c>
      <c r="P41" s="86">
        <f>Izračun!N45</f>
        <v>0.96830000000000005</v>
      </c>
      <c r="Q41" s="86">
        <f>Izračun!O45</f>
        <v>0.94059999999999999</v>
      </c>
      <c r="R41" s="86">
        <f>Izračun!P45</f>
        <v>0.91379999999999995</v>
      </c>
      <c r="S41" s="87">
        <f>Izračun!Q45</f>
        <v>0.88790000000000002</v>
      </c>
      <c r="T41" s="85">
        <f>Izračun!R45</f>
        <v>0.82310000000000005</v>
      </c>
      <c r="U41" s="86">
        <f>Izračun!S45</f>
        <v>0.80089999999999995</v>
      </c>
      <c r="V41" s="86">
        <f>Izračun!T45</f>
        <v>0.77939999999999998</v>
      </c>
      <c r="W41" s="87">
        <f>Izračun!U45</f>
        <v>0.75849999999999995</v>
      </c>
    </row>
    <row r="42" spans="2:23" ht="37.5" customHeight="1" thickBot="1" x14ac:dyDescent="0.3">
      <c r="B42" s="88" t="s">
        <v>68</v>
      </c>
      <c r="C42" s="89" t="s">
        <v>69</v>
      </c>
      <c r="D42" s="90">
        <f>Izračun!B55</f>
        <v>1.3847</v>
      </c>
      <c r="E42" s="91">
        <f>Izračun!C55</f>
        <v>1.3166</v>
      </c>
      <c r="F42" s="92">
        <f>Izračun!D55</f>
        <v>1.2877000000000001</v>
      </c>
      <c r="G42" s="92">
        <f>Izračun!E55</f>
        <v>1.2558</v>
      </c>
      <c r="H42" s="93">
        <f>Izračun!F55</f>
        <v>1.2344999999999999</v>
      </c>
      <c r="I42" s="94">
        <f>Izračun!G55</f>
        <v>1.2092000000000001</v>
      </c>
      <c r="J42" s="91">
        <f>Izračun!H55</f>
        <v>1.1911</v>
      </c>
      <c r="K42" s="92">
        <f>Izračun!I55</f>
        <v>1.1307</v>
      </c>
      <c r="L42" s="92">
        <f>Izračun!J55</f>
        <v>1.0952999999999999</v>
      </c>
      <c r="M42" s="93">
        <f>Izračun!K55</f>
        <v>1.0611999999999999</v>
      </c>
      <c r="N42" s="94">
        <f>Izračun!L55</f>
        <v>1.0282</v>
      </c>
      <c r="O42" s="91">
        <f>Izračun!M55</f>
        <v>0.99690000000000001</v>
      </c>
      <c r="P42" s="92">
        <f>Izračun!N55</f>
        <v>0.96830000000000005</v>
      </c>
      <c r="Q42" s="92">
        <f>Izračun!O55</f>
        <v>0.94059999999999999</v>
      </c>
      <c r="R42" s="93">
        <f>Izračun!P55</f>
        <v>0.91379999999999995</v>
      </c>
      <c r="S42" s="94">
        <f>Izračun!Q55</f>
        <v>0.88790000000000002</v>
      </c>
      <c r="T42" s="91">
        <f>Izračun!R55</f>
        <v>0.82310000000000005</v>
      </c>
      <c r="U42" s="92">
        <f>Izračun!S55</f>
        <v>0.80089999999999995</v>
      </c>
      <c r="V42" s="92">
        <f>Izračun!T55</f>
        <v>0.77939999999999998</v>
      </c>
      <c r="W42" s="94">
        <f>Izračun!U55</f>
        <v>0.75849999999999995</v>
      </c>
    </row>
    <row r="43" spans="2:23" ht="23.25" customHeight="1" x14ac:dyDescent="0.25"/>
    <row r="44" spans="2:23" ht="23.25" customHeight="1" x14ac:dyDescent="0.25"/>
    <row r="45" spans="2:23" ht="22.5" customHeight="1" x14ac:dyDescent="0.25">
      <c r="B45" s="4" t="s">
        <v>70</v>
      </c>
      <c r="C45" s="60"/>
      <c r="D45" s="61" t="s">
        <v>71</v>
      </c>
    </row>
    <row r="46" spans="2:23" ht="18.75" thickBot="1" x14ac:dyDescent="0.3"/>
    <row r="47" spans="2:23" ht="24" customHeight="1" thickBot="1" x14ac:dyDescent="0.3">
      <c r="B47" s="225" t="s">
        <v>57</v>
      </c>
      <c r="C47" s="227" t="s">
        <v>8</v>
      </c>
      <c r="D47" s="222" t="s">
        <v>9</v>
      </c>
      <c r="E47" s="223" t="s">
        <v>10</v>
      </c>
      <c r="F47" s="224"/>
      <c r="G47" s="224"/>
      <c r="H47" s="224"/>
      <c r="I47" s="229"/>
      <c r="J47" s="223" t="s">
        <v>11</v>
      </c>
      <c r="K47" s="224"/>
      <c r="L47" s="224"/>
      <c r="M47" s="224"/>
      <c r="N47" s="229"/>
      <c r="O47" s="223" t="s">
        <v>12</v>
      </c>
      <c r="P47" s="224"/>
      <c r="Q47" s="224"/>
      <c r="R47" s="224"/>
      <c r="S47" s="229"/>
      <c r="T47" s="223" t="s">
        <v>13</v>
      </c>
      <c r="U47" s="224"/>
      <c r="V47" s="224"/>
      <c r="W47" s="229"/>
    </row>
    <row r="48" spans="2:23" ht="37.5" customHeight="1" thickTop="1" thickBot="1" x14ac:dyDescent="0.3">
      <c r="B48" s="226"/>
      <c r="C48" s="228"/>
      <c r="D48" s="15" t="s">
        <v>14</v>
      </c>
      <c r="E48" s="16" t="s">
        <v>15</v>
      </c>
      <c r="F48" s="17" t="s">
        <v>16</v>
      </c>
      <c r="G48" s="17" t="s">
        <v>17</v>
      </c>
      <c r="H48" s="17" t="s">
        <v>18</v>
      </c>
      <c r="I48" s="18" t="s">
        <v>19</v>
      </c>
      <c r="J48" s="16" t="s">
        <v>20</v>
      </c>
      <c r="K48" s="17" t="s">
        <v>21</v>
      </c>
      <c r="L48" s="17" t="s">
        <v>22</v>
      </c>
      <c r="M48" s="17" t="s">
        <v>23</v>
      </c>
      <c r="N48" s="18" t="s">
        <v>24</v>
      </c>
      <c r="O48" s="16" t="s">
        <v>25</v>
      </c>
      <c r="P48" s="17" t="s">
        <v>26</v>
      </c>
      <c r="Q48" s="17" t="s">
        <v>27</v>
      </c>
      <c r="R48" s="17" t="s">
        <v>28</v>
      </c>
      <c r="S48" s="18" t="s">
        <v>29</v>
      </c>
      <c r="T48" s="16" t="s">
        <v>30</v>
      </c>
      <c r="U48" s="17" t="s">
        <v>31</v>
      </c>
      <c r="V48" s="17" t="s">
        <v>32</v>
      </c>
      <c r="W48" s="18" t="s">
        <v>33</v>
      </c>
    </row>
    <row r="49" spans="2:23" ht="37.5" customHeight="1" thickTop="1" x14ac:dyDescent="0.25">
      <c r="B49" s="62" t="s">
        <v>58</v>
      </c>
      <c r="C49" s="63" t="s">
        <v>59</v>
      </c>
      <c r="D49" s="95">
        <f>D37*1000/$B$7/365*0.901</f>
        <v>0.66007506849315056</v>
      </c>
      <c r="E49" s="96">
        <f t="shared" ref="E49:W49" si="2">E37*1000/$B$7/365*0.901</f>
        <v>0.62782009132420102</v>
      </c>
      <c r="F49" s="97">
        <f t="shared" si="2"/>
        <v>0.61409526940639281</v>
      </c>
      <c r="G49" s="97">
        <f t="shared" si="2"/>
        <v>0.5989551780821919</v>
      </c>
      <c r="H49" s="97">
        <f t="shared" si="2"/>
        <v>0.58878498630136988</v>
      </c>
      <c r="I49" s="98">
        <f t="shared" si="2"/>
        <v>0.57673873972602741</v>
      </c>
      <c r="J49" s="96">
        <f t="shared" si="2"/>
        <v>0.56821421004566208</v>
      </c>
      <c r="K49" s="97">
        <f t="shared" si="2"/>
        <v>0.5399088219178082</v>
      </c>
      <c r="L49" s="97">
        <f t="shared" si="2"/>
        <v>0.52322180821917796</v>
      </c>
      <c r="M49" s="97">
        <f t="shared" si="2"/>
        <v>0.50706140639269415</v>
      </c>
      <c r="N49" s="98">
        <f t="shared" si="2"/>
        <v>0.48362717808219186</v>
      </c>
      <c r="O49" s="96">
        <f t="shared" si="2"/>
        <v>0.4691124383561644</v>
      </c>
      <c r="P49" s="97">
        <f t="shared" si="2"/>
        <v>0.45588131506849311</v>
      </c>
      <c r="Q49" s="97">
        <f t="shared" si="2"/>
        <v>0.44304515068493161</v>
      </c>
      <c r="R49" s="97">
        <f t="shared" si="2"/>
        <v>0.43063685844748861</v>
      </c>
      <c r="S49" s="98">
        <f t="shared" si="2"/>
        <v>0.41859061187214608</v>
      </c>
      <c r="T49" s="96">
        <f t="shared" si="2"/>
        <v>0.38821168949771695</v>
      </c>
      <c r="U49" s="97">
        <f t="shared" si="2"/>
        <v>0.37790984474885847</v>
      </c>
      <c r="V49" s="97">
        <f t="shared" si="2"/>
        <v>0.36790421917808219</v>
      </c>
      <c r="W49" s="98">
        <f t="shared" si="2"/>
        <v>0.35697702283105021</v>
      </c>
    </row>
    <row r="50" spans="2:23" ht="37.5" customHeight="1" x14ac:dyDescent="0.25">
      <c r="B50" s="68" t="s">
        <v>60</v>
      </c>
      <c r="C50" s="69" t="s">
        <v>61</v>
      </c>
      <c r="D50" s="99">
        <f t="shared" ref="D50:W54" si="3">D38*1000/$B$7/365*0.901</f>
        <v>0.66007506849315056</v>
      </c>
      <c r="E50" s="100">
        <f t="shared" si="3"/>
        <v>0.62782009132420102</v>
      </c>
      <c r="F50" s="101">
        <f t="shared" si="3"/>
        <v>0.61409526940639281</v>
      </c>
      <c r="G50" s="101">
        <f t="shared" si="3"/>
        <v>0.5989551780821919</v>
      </c>
      <c r="H50" s="101">
        <f t="shared" si="3"/>
        <v>0.58878498630136988</v>
      </c>
      <c r="I50" s="102">
        <f t="shared" si="3"/>
        <v>0.57673873972602741</v>
      </c>
      <c r="J50" s="100">
        <f t="shared" si="3"/>
        <v>0.56821421004566208</v>
      </c>
      <c r="K50" s="101">
        <f t="shared" si="3"/>
        <v>0.5399088219178082</v>
      </c>
      <c r="L50" s="101">
        <f t="shared" si="3"/>
        <v>0.52322180821917796</v>
      </c>
      <c r="M50" s="101">
        <f t="shared" si="3"/>
        <v>0.50706140639269415</v>
      </c>
      <c r="N50" s="102">
        <f t="shared" si="3"/>
        <v>0.48362717808219186</v>
      </c>
      <c r="O50" s="100">
        <f t="shared" si="3"/>
        <v>0.4691124383561644</v>
      </c>
      <c r="P50" s="101">
        <f t="shared" si="3"/>
        <v>0.45588131506849311</v>
      </c>
      <c r="Q50" s="101">
        <f t="shared" si="3"/>
        <v>0.44304515068493161</v>
      </c>
      <c r="R50" s="101">
        <f t="shared" si="3"/>
        <v>0.43063685844748861</v>
      </c>
      <c r="S50" s="102">
        <f t="shared" si="3"/>
        <v>0.41859061187214608</v>
      </c>
      <c r="T50" s="100">
        <f t="shared" si="3"/>
        <v>0.38821168949771695</v>
      </c>
      <c r="U50" s="101">
        <f t="shared" si="3"/>
        <v>0.37790984474885847</v>
      </c>
      <c r="V50" s="101">
        <f t="shared" si="3"/>
        <v>0.36790421917808219</v>
      </c>
      <c r="W50" s="102">
        <f t="shared" si="3"/>
        <v>0.35697702283105021</v>
      </c>
    </row>
    <row r="51" spans="2:23" ht="37.5" customHeight="1" x14ac:dyDescent="0.25">
      <c r="B51" s="74" t="s">
        <v>62</v>
      </c>
      <c r="C51" s="75" t="s">
        <v>63</v>
      </c>
      <c r="D51" s="99">
        <f t="shared" si="3"/>
        <v>6.6023963470319635E-2</v>
      </c>
      <c r="E51" s="100">
        <f t="shared" si="3"/>
        <v>6.2798465753424668E-2</v>
      </c>
      <c r="F51" s="101">
        <f t="shared" si="3"/>
        <v>6.1416109589041097E-2</v>
      </c>
      <c r="G51" s="101">
        <f t="shared" si="3"/>
        <v>5.9902100456621005E-2</v>
      </c>
      <c r="H51" s="101">
        <f t="shared" si="3"/>
        <v>5.8881789954337911E-2</v>
      </c>
      <c r="I51" s="102">
        <f t="shared" si="3"/>
        <v>5.7664E-2</v>
      </c>
      <c r="J51" s="100">
        <f t="shared" si="3"/>
        <v>5.6808255707762552E-2</v>
      </c>
      <c r="K51" s="101">
        <f t="shared" si="3"/>
        <v>5.3977716894977171E-2</v>
      </c>
      <c r="L51" s="101">
        <f t="shared" si="3"/>
        <v>5.2332054794520549E-2</v>
      </c>
      <c r="M51" s="101">
        <f t="shared" si="3"/>
        <v>5.0719305936073059E-2</v>
      </c>
      <c r="N51" s="102">
        <f t="shared" si="3"/>
        <v>4.8349552511415525E-2</v>
      </c>
      <c r="O51" s="100">
        <f t="shared" si="3"/>
        <v>4.69013698630137E-2</v>
      </c>
      <c r="P51" s="101">
        <f t="shared" si="3"/>
        <v>4.5584840182648398E-2</v>
      </c>
      <c r="Q51" s="101">
        <f t="shared" si="3"/>
        <v>4.4301223744292233E-2</v>
      </c>
      <c r="R51" s="101">
        <f t="shared" si="3"/>
        <v>4.3050520547945205E-2</v>
      </c>
      <c r="S51" s="102">
        <f t="shared" si="3"/>
        <v>4.1865643835616445E-2</v>
      </c>
      <c r="T51" s="100">
        <f t="shared" si="3"/>
        <v>3.883762557077626E-2</v>
      </c>
      <c r="U51" s="101">
        <f t="shared" si="3"/>
        <v>3.7784401826484015E-2</v>
      </c>
      <c r="V51" s="101">
        <f t="shared" si="3"/>
        <v>3.6797004566210045E-2</v>
      </c>
      <c r="W51" s="102">
        <f t="shared" si="3"/>
        <v>3.5710867579908677E-2</v>
      </c>
    </row>
    <row r="52" spans="2:23" ht="37.5" customHeight="1" thickBot="1" x14ac:dyDescent="0.3">
      <c r="B52" s="76" t="s">
        <v>64</v>
      </c>
      <c r="C52" s="77" t="s">
        <v>65</v>
      </c>
      <c r="D52" s="103">
        <f t="shared" si="3"/>
        <v>0.56107203652968041</v>
      </c>
      <c r="E52" s="104">
        <f t="shared" si="3"/>
        <v>0.53365530593607291</v>
      </c>
      <c r="F52" s="105">
        <f t="shared" si="3"/>
        <v>0.52197110502283106</v>
      </c>
      <c r="G52" s="105">
        <f t="shared" si="3"/>
        <v>0.50910202739726029</v>
      </c>
      <c r="H52" s="105">
        <f t="shared" si="3"/>
        <v>0.50047875799086761</v>
      </c>
      <c r="I52" s="106">
        <f t="shared" si="3"/>
        <v>0.49024273972602739</v>
      </c>
      <c r="J52" s="104">
        <f t="shared" si="3"/>
        <v>0.48296891324200913</v>
      </c>
      <c r="K52" s="105">
        <f t="shared" si="3"/>
        <v>0.45890933333333345</v>
      </c>
      <c r="L52" s="105">
        <f t="shared" si="3"/>
        <v>0.44472372602739729</v>
      </c>
      <c r="M52" s="105">
        <f t="shared" si="3"/>
        <v>0.43099890410958908</v>
      </c>
      <c r="N52" s="106">
        <f t="shared" si="3"/>
        <v>0.41108639269406394</v>
      </c>
      <c r="O52" s="104">
        <f t="shared" si="3"/>
        <v>0.39874392694063926</v>
      </c>
      <c r="P52" s="105">
        <f t="shared" si="3"/>
        <v>0.38748759817351597</v>
      </c>
      <c r="Q52" s="105">
        <f t="shared" si="3"/>
        <v>0.37659331506849314</v>
      </c>
      <c r="R52" s="105">
        <f t="shared" si="3"/>
        <v>0.36602816438356173</v>
      </c>
      <c r="S52" s="106">
        <f t="shared" si="3"/>
        <v>0.35579214611872145</v>
      </c>
      <c r="T52" s="104">
        <f t="shared" si="3"/>
        <v>0.3299881643835616</v>
      </c>
      <c r="U52" s="105">
        <f t="shared" si="3"/>
        <v>0.32123324200913245</v>
      </c>
      <c r="V52" s="105">
        <f t="shared" si="3"/>
        <v>0.31270871232876707</v>
      </c>
      <c r="W52" s="106">
        <f t="shared" si="3"/>
        <v>0.30342717808219183</v>
      </c>
    </row>
    <row r="53" spans="2:23" ht="37.5" customHeight="1" thickTop="1" x14ac:dyDescent="0.25">
      <c r="B53" s="82" t="s">
        <v>66</v>
      </c>
      <c r="C53" s="83" t="s">
        <v>67</v>
      </c>
      <c r="D53" s="107">
        <f t="shared" si="3"/>
        <v>0.45574966210045659</v>
      </c>
      <c r="E53" s="108">
        <f t="shared" si="3"/>
        <v>0.43333574429223737</v>
      </c>
      <c r="F53" s="109">
        <f t="shared" si="3"/>
        <v>0.42382381735159819</v>
      </c>
      <c r="G53" s="109">
        <f t="shared" si="3"/>
        <v>0.41332449315068492</v>
      </c>
      <c r="H53" s="109">
        <f t="shared" si="3"/>
        <v>0.40631397260273971</v>
      </c>
      <c r="I53" s="110">
        <f t="shared" si="3"/>
        <v>0.39798692237442923</v>
      </c>
      <c r="J53" s="108">
        <f t="shared" si="3"/>
        <v>0.39202962557077631</v>
      </c>
      <c r="K53" s="109">
        <f t="shared" si="3"/>
        <v>0.37215002739726033</v>
      </c>
      <c r="L53" s="109">
        <f t="shared" si="3"/>
        <v>0.36049873972602742</v>
      </c>
      <c r="M53" s="109">
        <f t="shared" si="3"/>
        <v>0.34927532420091317</v>
      </c>
      <c r="N53" s="110">
        <f t="shared" si="3"/>
        <v>0.33841395433789956</v>
      </c>
      <c r="O53" s="108">
        <f t="shared" si="3"/>
        <v>0.32811210958904108</v>
      </c>
      <c r="P53" s="109">
        <f t="shared" si="3"/>
        <v>0.31869892237442932</v>
      </c>
      <c r="Q53" s="109">
        <f t="shared" si="3"/>
        <v>0.30958195433789959</v>
      </c>
      <c r="R53" s="109">
        <f t="shared" si="3"/>
        <v>0.30076120547945207</v>
      </c>
      <c r="S53" s="110">
        <f t="shared" si="3"/>
        <v>0.29223667579908674</v>
      </c>
      <c r="T53" s="108">
        <f t="shared" si="3"/>
        <v>0.27090889497716897</v>
      </c>
      <c r="U53" s="109">
        <f t="shared" si="3"/>
        <v>0.26360215525114156</v>
      </c>
      <c r="V53" s="109">
        <f t="shared" si="3"/>
        <v>0.25652580821917809</v>
      </c>
      <c r="W53" s="110">
        <f t="shared" si="3"/>
        <v>0.2496469406392694</v>
      </c>
    </row>
    <row r="54" spans="2:23" ht="37.5" customHeight="1" thickBot="1" x14ac:dyDescent="0.3">
      <c r="B54" s="88" t="s">
        <v>68</v>
      </c>
      <c r="C54" s="89" t="s">
        <v>69</v>
      </c>
      <c r="D54" s="111">
        <f t="shared" si="3"/>
        <v>0.45574966210045659</v>
      </c>
      <c r="E54" s="112">
        <f t="shared" si="3"/>
        <v>0.43333574429223737</v>
      </c>
      <c r="F54" s="113">
        <f t="shared" si="3"/>
        <v>0.42382381735159819</v>
      </c>
      <c r="G54" s="113">
        <f t="shared" si="3"/>
        <v>0.41332449315068492</v>
      </c>
      <c r="H54" s="114">
        <f t="shared" si="3"/>
        <v>0.40631397260273971</v>
      </c>
      <c r="I54" s="115">
        <f t="shared" si="3"/>
        <v>0.39798692237442923</v>
      </c>
      <c r="J54" s="112">
        <f t="shared" si="3"/>
        <v>0.39202962557077631</v>
      </c>
      <c r="K54" s="113">
        <f t="shared" si="3"/>
        <v>0.37215002739726033</v>
      </c>
      <c r="L54" s="113">
        <f t="shared" si="3"/>
        <v>0.36049873972602742</v>
      </c>
      <c r="M54" s="114">
        <f t="shared" si="3"/>
        <v>0.34927532420091317</v>
      </c>
      <c r="N54" s="115">
        <f t="shared" si="3"/>
        <v>0.33841395433789956</v>
      </c>
      <c r="O54" s="112">
        <f t="shared" si="3"/>
        <v>0.32811210958904108</v>
      </c>
      <c r="P54" s="113">
        <f t="shared" si="3"/>
        <v>0.31869892237442932</v>
      </c>
      <c r="Q54" s="113">
        <f t="shared" si="3"/>
        <v>0.30958195433789959</v>
      </c>
      <c r="R54" s="114">
        <f t="shared" si="3"/>
        <v>0.30076120547945207</v>
      </c>
      <c r="S54" s="115">
        <f t="shared" si="3"/>
        <v>0.29223667579908674</v>
      </c>
      <c r="T54" s="112">
        <f t="shared" si="3"/>
        <v>0.27090889497716897</v>
      </c>
      <c r="U54" s="113">
        <f t="shared" si="3"/>
        <v>0.26360215525114156</v>
      </c>
      <c r="V54" s="113">
        <f t="shared" si="3"/>
        <v>0.25652580821917809</v>
      </c>
      <c r="W54" s="115">
        <f t="shared" si="3"/>
        <v>0.2496469406392694</v>
      </c>
    </row>
    <row r="56" spans="2:23" x14ac:dyDescent="0.25">
      <c r="D56" s="116"/>
    </row>
  </sheetData>
  <sheetProtection algorithmName="SHA-512" hashValue="T8gg2g8blqZC1HWdPNSDFS2uQdO40/XcAQf9rte4P1ci2Lk4/J5C7IwXbEOtQ707AE7kbmXs/mhS/NMsB0vieA==" saltValue="0lOe7qXW8dBDNCqxLth4Cg==" spinCount="100000" sheet="1" objects="1" scenarios="1"/>
  <mergeCells count="24">
    <mergeCell ref="T47:W47"/>
    <mergeCell ref="B35:B36"/>
    <mergeCell ref="C35:C36"/>
    <mergeCell ref="E35:I35"/>
    <mergeCell ref="J35:N35"/>
    <mergeCell ref="O35:S35"/>
    <mergeCell ref="T35:W35"/>
    <mergeCell ref="B47:B48"/>
    <mergeCell ref="C47:C48"/>
    <mergeCell ref="E47:I47"/>
    <mergeCell ref="J47:N47"/>
    <mergeCell ref="O47:S47"/>
    <mergeCell ref="T23:W23"/>
    <mergeCell ref="B14:B15"/>
    <mergeCell ref="C14:C15"/>
    <mergeCell ref="E14:I14"/>
    <mergeCell ref="J14:N14"/>
    <mergeCell ref="O14:S14"/>
    <mergeCell ref="T14:W14"/>
    <mergeCell ref="B23:B24"/>
    <mergeCell ref="C23:C24"/>
    <mergeCell ref="E23:I23"/>
    <mergeCell ref="J23:N23"/>
    <mergeCell ref="O23:S23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X55"/>
  <sheetViews>
    <sheetView zoomScale="70" zoomScaleNormal="70" workbookViewId="0">
      <selection activeCell="A22" sqref="A22"/>
    </sheetView>
  </sheetViews>
  <sheetFormatPr defaultColWidth="9" defaultRowHeight="15" x14ac:dyDescent="0.25"/>
  <cols>
    <col min="1" max="1" width="50" style="146" customWidth="1"/>
    <col min="2" max="21" width="16.85546875" style="146" customWidth="1"/>
    <col min="22" max="22" width="9" style="146"/>
    <col min="23" max="24" width="9" style="146" hidden="1" customWidth="1"/>
    <col min="25" max="16384" width="9" style="146"/>
  </cols>
  <sheetData>
    <row r="2" spans="1:24" s="119" customFormat="1" ht="20.45" customHeight="1" x14ac:dyDescent="0.25">
      <c r="A2" s="117" t="s">
        <v>6</v>
      </c>
      <c r="B2" s="118"/>
      <c r="C2" s="118"/>
      <c r="D2" s="118"/>
      <c r="E2" s="118"/>
      <c r="F2" s="118"/>
    </row>
    <row r="3" spans="1:24" s="119" customFormat="1" ht="16.5" thickBot="1" x14ac:dyDescent="0.3">
      <c r="A3" s="120"/>
      <c r="B3" s="120"/>
      <c r="C3" s="120"/>
      <c r="D3" s="120"/>
      <c r="E3" s="120"/>
      <c r="F3" s="120"/>
      <c r="G3" s="121"/>
      <c r="H3" s="122"/>
      <c r="I3" s="122"/>
      <c r="J3" s="122"/>
      <c r="K3" s="123"/>
    </row>
    <row r="4" spans="1:24" s="119" customFormat="1" ht="24" customHeight="1" thickBot="1" x14ac:dyDescent="0.3">
      <c r="A4" s="124" t="s">
        <v>72</v>
      </c>
      <c r="B4" s="125">
        <v>2021</v>
      </c>
      <c r="C4" s="126">
        <v>2022</v>
      </c>
      <c r="D4" s="127">
        <v>2023</v>
      </c>
      <c r="E4" s="127">
        <v>2024</v>
      </c>
      <c r="F4" s="127">
        <v>2025</v>
      </c>
      <c r="G4" s="128">
        <v>2026</v>
      </c>
      <c r="H4" s="126">
        <v>2027</v>
      </c>
      <c r="I4" s="127">
        <v>2028</v>
      </c>
      <c r="J4" s="127">
        <v>2029</v>
      </c>
      <c r="K4" s="127">
        <v>2030</v>
      </c>
      <c r="L4" s="128">
        <v>2031</v>
      </c>
      <c r="M4" s="126">
        <v>2032</v>
      </c>
      <c r="N4" s="127">
        <v>2033</v>
      </c>
      <c r="O4" s="127">
        <v>2034</v>
      </c>
      <c r="P4" s="127">
        <v>2035</v>
      </c>
      <c r="Q4" s="128">
        <v>2036</v>
      </c>
      <c r="R4" s="126">
        <v>2037</v>
      </c>
      <c r="S4" s="127">
        <v>2038</v>
      </c>
      <c r="T4" s="127">
        <v>2039</v>
      </c>
      <c r="U4" s="128">
        <v>2040</v>
      </c>
    </row>
    <row r="5" spans="1:24" s="119" customFormat="1" ht="36.6" customHeight="1" x14ac:dyDescent="0.25">
      <c r="A5" s="129" t="s">
        <v>73</v>
      </c>
      <c r="B5" s="130">
        <f>'Tarifni Model'!D16</f>
        <v>403196158</v>
      </c>
      <c r="C5" s="131">
        <f>'Tarifni Model'!E16</f>
        <v>387207143</v>
      </c>
      <c r="D5" s="132">
        <f>'Tarifni Model'!F16</f>
        <v>379690399.6366418</v>
      </c>
      <c r="E5" s="132">
        <f>'Tarifni Model'!G16</f>
        <v>372319576.69807959</v>
      </c>
      <c r="F5" s="132">
        <f>'Tarifni Model'!H16</f>
        <v>365091841.47214752</v>
      </c>
      <c r="G5" s="133">
        <f>'Tarifni Model'!I16</f>
        <v>358004416.23732436</v>
      </c>
      <c r="H5" s="131">
        <f>'Tarifni Model'!J16</f>
        <v>354324789</v>
      </c>
      <c r="I5" s="132">
        <f>'Tarifni Model'!K16</f>
        <v>346859499.12201929</v>
      </c>
      <c r="J5" s="132">
        <f>'Tarifni Model'!L16</f>
        <v>339551495.87679029</v>
      </c>
      <c r="K5" s="132">
        <f>'Tarifni Model'!M16</f>
        <v>332397465.38297063</v>
      </c>
      <c r="L5" s="133">
        <f>'Tarifni Model'!N16</f>
        <v>325394163.57957935</v>
      </c>
      <c r="M5" s="131">
        <f>'Tarifni Model'!O16</f>
        <v>318704822</v>
      </c>
      <c r="N5" s="132">
        <f>'Tarifni Model'!P16</f>
        <v>312693861.17672873</v>
      </c>
      <c r="O5" s="132">
        <f>'Tarifni Model'!Q16</f>
        <v>306796270.61811852</v>
      </c>
      <c r="P5" s="132">
        <f>'Tarifni Model'!R16</f>
        <v>301009912.09414476</v>
      </c>
      <c r="Q5" s="133">
        <f>'Tarifni Model'!S16</f>
        <v>295332687.70306152</v>
      </c>
      <c r="R5" s="131">
        <f>'Tarifni Model'!T16</f>
        <v>276441066</v>
      </c>
      <c r="S5" s="132">
        <f>'Tarifni Model'!U16</f>
        <v>271580929.47975427</v>
      </c>
      <c r="T5" s="132">
        <f>'Tarifni Model'!V16</f>
        <v>266806239.47922143</v>
      </c>
      <c r="U5" s="133">
        <f>'Tarifni Model'!W16</f>
        <v>262115493.75505903</v>
      </c>
    </row>
    <row r="6" spans="1:24" s="119" customFormat="1" ht="36.6" customHeight="1" x14ac:dyDescent="0.25">
      <c r="A6" s="134" t="s">
        <v>74</v>
      </c>
      <c r="B6" s="135">
        <f>B5*'Tarifni Model'!$F$7</f>
        <v>241917694.79999998</v>
      </c>
      <c r="C6" s="136">
        <f>C5*'Tarifni Model'!$F$7</f>
        <v>232324285.79999998</v>
      </c>
      <c r="D6" s="137">
        <f>D5*'Tarifni Model'!$F$7</f>
        <v>227814239.78198507</v>
      </c>
      <c r="E6" s="137">
        <f>E5*'Tarifni Model'!$F$7</f>
        <v>223391746.01884773</v>
      </c>
      <c r="F6" s="137">
        <f>F5*'Tarifni Model'!$F$7</f>
        <v>219055104.8832885</v>
      </c>
      <c r="G6" s="138">
        <f>G5*'Tarifni Model'!$F$7</f>
        <v>214802649.7423946</v>
      </c>
      <c r="H6" s="136">
        <f>H5*'Tarifni Model'!$F$7</f>
        <v>212594873.40000001</v>
      </c>
      <c r="I6" s="137">
        <f>I5*'Tarifni Model'!$F$7</f>
        <v>208115699.47321156</v>
      </c>
      <c r="J6" s="137">
        <f>J5*'Tarifni Model'!$F$7</f>
        <v>203730897.52607417</v>
      </c>
      <c r="K6" s="137">
        <f>K5*'Tarifni Model'!$F$7</f>
        <v>199438479.22978237</v>
      </c>
      <c r="L6" s="138">
        <f>L5*'Tarifni Model'!$F$7</f>
        <v>195236498.14774761</v>
      </c>
      <c r="M6" s="136">
        <f>M5*'Tarifni Model'!$F$7</f>
        <v>191222893.19999999</v>
      </c>
      <c r="N6" s="137">
        <f>N5*'Tarifni Model'!$F$7</f>
        <v>187616316.70603722</v>
      </c>
      <c r="O6" s="137">
        <f>O5*'Tarifni Model'!$F$7</f>
        <v>184077762.3708711</v>
      </c>
      <c r="P6" s="137">
        <f>P5*'Tarifni Model'!$F$7</f>
        <v>180605947.25648686</v>
      </c>
      <c r="Q6" s="138">
        <f>Q5*'Tarifni Model'!$F$7</f>
        <v>177199612.6218369</v>
      </c>
      <c r="R6" s="136">
        <f>R5*'Tarifni Model'!$F$7</f>
        <v>165864639.59999999</v>
      </c>
      <c r="S6" s="137">
        <f>S5*'Tarifni Model'!$F$7</f>
        <v>162948557.68785256</v>
      </c>
      <c r="T6" s="137">
        <f>T5*'Tarifni Model'!$F$7</f>
        <v>160083743.68753284</v>
      </c>
      <c r="U6" s="138">
        <f>U5*'Tarifni Model'!$F$7</f>
        <v>157269296.25303543</v>
      </c>
      <c r="W6" s="139" t="e">
        <v>#REF!</v>
      </c>
      <c r="X6" s="140" t="s">
        <v>75</v>
      </c>
    </row>
    <row r="7" spans="1:24" s="119" customFormat="1" ht="36.6" customHeight="1" thickBot="1" x14ac:dyDescent="0.3">
      <c r="A7" s="141" t="s">
        <v>76</v>
      </c>
      <c r="B7" s="142">
        <f>B5*(1-'Tarifni Model'!$F$7)</f>
        <v>161278463.20000002</v>
      </c>
      <c r="C7" s="143">
        <f>C5*(1-'Tarifni Model'!$F$7)</f>
        <v>154882857.20000002</v>
      </c>
      <c r="D7" s="144">
        <f>D5*(1-'Tarifni Model'!$F$7)</f>
        <v>151876159.85465673</v>
      </c>
      <c r="E7" s="144">
        <f>E5*(1-'Tarifni Model'!$F$7)</f>
        <v>148927830.67923185</v>
      </c>
      <c r="F7" s="144">
        <f>F5*(1-'Tarifni Model'!$F$7)</f>
        <v>146036736.58885902</v>
      </c>
      <c r="G7" s="145">
        <f>G5*(1-'Tarifni Model'!$F$7)</f>
        <v>143201766.49492976</v>
      </c>
      <c r="H7" s="143">
        <f>H5*(1-'Tarifni Model'!$F$7)</f>
        <v>141729915.59999999</v>
      </c>
      <c r="I7" s="144">
        <f>I5*(1-'Tarifni Model'!$F$7)</f>
        <v>138743799.64880773</v>
      </c>
      <c r="J7" s="144">
        <f>J5*(1-'Tarifni Model'!$F$7)</f>
        <v>135820598.35071611</v>
      </c>
      <c r="K7" s="144">
        <f>K5*(1-'Tarifni Model'!$F$7)</f>
        <v>132958986.15318826</v>
      </c>
      <c r="L7" s="145">
        <f>L5*(1-'Tarifni Model'!$F$7)</f>
        <v>130157665.43183175</v>
      </c>
      <c r="M7" s="143">
        <f>M5*(1-'Tarifni Model'!$F$7)</f>
        <v>127481928.80000001</v>
      </c>
      <c r="N7" s="144">
        <f>N5*(1-'Tarifni Model'!$F$7)</f>
        <v>125077544.4706915</v>
      </c>
      <c r="O7" s="144">
        <f>O5*(1-'Tarifni Model'!$F$7)</f>
        <v>122718508.24724741</v>
      </c>
      <c r="P7" s="144">
        <f>P5*(1-'Tarifni Model'!$F$7)</f>
        <v>120403964.83765791</v>
      </c>
      <c r="Q7" s="145">
        <f>Q5*(1-'Tarifni Model'!$F$7)</f>
        <v>118133075.08122462</v>
      </c>
      <c r="R7" s="143">
        <f>R5*(1-'Tarifni Model'!$F$7)</f>
        <v>110576426.40000001</v>
      </c>
      <c r="S7" s="144">
        <f>S5*(1-'Tarifni Model'!$F$7)</f>
        <v>108632371.79190171</v>
      </c>
      <c r="T7" s="144">
        <f>T5*(1-'Tarifni Model'!$F$7)</f>
        <v>106722495.79168858</v>
      </c>
      <c r="U7" s="145">
        <f>U5*(1-'Tarifni Model'!$F$7)</f>
        <v>104846197.50202362</v>
      </c>
      <c r="W7" s="139" t="e">
        <f>1-W6</f>
        <v>#REF!</v>
      </c>
      <c r="X7" s="140" t="s">
        <v>77</v>
      </c>
    </row>
    <row r="8" spans="1:24" ht="24.75" customHeight="1" thickBot="1" x14ac:dyDescent="0.3"/>
    <row r="9" spans="1:24" s="147" customFormat="1" ht="24.75" customHeight="1" x14ac:dyDescent="0.25"/>
    <row r="10" spans="1:24" ht="20.45" customHeight="1" x14ac:dyDescent="0.25">
      <c r="A10" s="148" t="s">
        <v>78</v>
      </c>
      <c r="B10" s="149"/>
      <c r="C10" s="149"/>
      <c r="D10" s="149"/>
      <c r="H10" s="149"/>
      <c r="I10" s="149"/>
      <c r="M10" s="149"/>
      <c r="N10" s="149"/>
      <c r="R10" s="149"/>
      <c r="S10" s="149"/>
    </row>
    <row r="11" spans="1:24" ht="15.75" thickBot="1" x14ac:dyDescent="0.3"/>
    <row r="12" spans="1:24" ht="21" customHeight="1" thickBot="1" x14ac:dyDescent="0.3">
      <c r="B12" s="150">
        <v>2021</v>
      </c>
      <c r="C12" s="151">
        <v>2022</v>
      </c>
      <c r="D12" s="152">
        <v>2023</v>
      </c>
      <c r="E12" s="152">
        <v>2024</v>
      </c>
      <c r="F12" s="152">
        <v>2025</v>
      </c>
      <c r="G12" s="153">
        <v>2026</v>
      </c>
      <c r="H12" s="151">
        <v>2027</v>
      </c>
      <c r="I12" s="152">
        <v>2028</v>
      </c>
      <c r="J12" s="152">
        <v>2029</v>
      </c>
      <c r="K12" s="152">
        <v>2030</v>
      </c>
      <c r="L12" s="153">
        <v>2031</v>
      </c>
      <c r="M12" s="151">
        <v>2032</v>
      </c>
      <c r="N12" s="152">
        <v>2033</v>
      </c>
      <c r="O12" s="152">
        <v>2034</v>
      </c>
      <c r="P12" s="152">
        <v>2035</v>
      </c>
      <c r="Q12" s="153">
        <v>2036</v>
      </c>
      <c r="R12" s="151">
        <v>2037</v>
      </c>
      <c r="S12" s="152">
        <v>2038</v>
      </c>
      <c r="T12" s="152">
        <v>2039</v>
      </c>
      <c r="U12" s="153">
        <v>2040</v>
      </c>
    </row>
    <row r="13" spans="1:24" ht="21" customHeight="1" thickBot="1" x14ac:dyDescent="0.3">
      <c r="A13" s="154" t="s">
        <v>79</v>
      </c>
      <c r="B13" s="155">
        <f t="shared" ref="B13:U13" si="0">ROUND(B14*(B15/(B16+B17+B18*B19+B20*B21)),4)</f>
        <v>2.0055000000000001</v>
      </c>
      <c r="C13" s="156">
        <f t="shared" si="0"/>
        <v>1.9075</v>
      </c>
      <c r="D13" s="157">
        <f t="shared" si="0"/>
        <v>1.8657999999999999</v>
      </c>
      <c r="E13" s="157">
        <f t="shared" si="0"/>
        <v>1.8198000000000001</v>
      </c>
      <c r="F13" s="157">
        <f t="shared" si="0"/>
        <v>1.7888999999999999</v>
      </c>
      <c r="G13" s="158">
        <f t="shared" si="0"/>
        <v>1.7523</v>
      </c>
      <c r="H13" s="156">
        <f t="shared" si="0"/>
        <v>1.7263999999999999</v>
      </c>
      <c r="I13" s="157">
        <f t="shared" si="0"/>
        <v>1.6404000000000001</v>
      </c>
      <c r="J13" s="157">
        <f t="shared" si="0"/>
        <v>1.5896999999999999</v>
      </c>
      <c r="K13" s="157">
        <f t="shared" si="0"/>
        <v>1.5406</v>
      </c>
      <c r="L13" s="158">
        <f t="shared" si="0"/>
        <v>1.4694</v>
      </c>
      <c r="M13" s="156">
        <f t="shared" si="0"/>
        <v>1.4253</v>
      </c>
      <c r="N13" s="157">
        <f t="shared" si="0"/>
        <v>1.3851</v>
      </c>
      <c r="O13" s="157">
        <f t="shared" si="0"/>
        <v>1.3461000000000001</v>
      </c>
      <c r="P13" s="157">
        <f t="shared" si="0"/>
        <v>1.3084</v>
      </c>
      <c r="Q13" s="158">
        <f t="shared" si="0"/>
        <v>1.2718</v>
      </c>
      <c r="R13" s="156">
        <f t="shared" si="0"/>
        <v>1.1795</v>
      </c>
      <c r="S13" s="157">
        <f t="shared" si="0"/>
        <v>1.1482000000000001</v>
      </c>
      <c r="T13" s="157">
        <f t="shared" si="0"/>
        <v>1.1177999999999999</v>
      </c>
      <c r="U13" s="158">
        <f t="shared" si="0"/>
        <v>1.0846</v>
      </c>
    </row>
    <row r="14" spans="1:24" ht="21" customHeight="1" thickTop="1" x14ac:dyDescent="0.25">
      <c r="A14" s="146" t="s">
        <v>80</v>
      </c>
      <c r="B14" s="159">
        <f>'Tarifni Model'!$F$8</f>
        <v>0.78</v>
      </c>
      <c r="C14" s="160">
        <f>'Tarifni Model'!$F$8</f>
        <v>0.78</v>
      </c>
      <c r="D14" s="161">
        <f>'Tarifni Model'!$F$8</f>
        <v>0.78</v>
      </c>
      <c r="E14" s="161">
        <f>'Tarifni Model'!$F$8</f>
        <v>0.78</v>
      </c>
      <c r="F14" s="161">
        <f>'Tarifni Model'!$F$8</f>
        <v>0.78</v>
      </c>
      <c r="G14" s="162">
        <f>'Tarifni Model'!$F$8</f>
        <v>0.78</v>
      </c>
      <c r="H14" s="163">
        <f>'Tarifni Model'!$F$8</f>
        <v>0.78</v>
      </c>
      <c r="I14" s="161">
        <f>'Tarifni Model'!$F$8</f>
        <v>0.78</v>
      </c>
      <c r="J14" s="161">
        <f>'Tarifni Model'!$F$8</f>
        <v>0.78</v>
      </c>
      <c r="K14" s="161">
        <f>'Tarifni Model'!$F$8</f>
        <v>0.78</v>
      </c>
      <c r="L14" s="162">
        <f>'Tarifni Model'!$F$8</f>
        <v>0.78</v>
      </c>
      <c r="M14" s="163">
        <f>'Tarifni Model'!$F$8</f>
        <v>0.78</v>
      </c>
      <c r="N14" s="161">
        <f>'Tarifni Model'!$F$8</f>
        <v>0.78</v>
      </c>
      <c r="O14" s="161">
        <f>'Tarifni Model'!$F$8</f>
        <v>0.78</v>
      </c>
      <c r="P14" s="161">
        <f>'Tarifni Model'!$F$8</f>
        <v>0.78</v>
      </c>
      <c r="Q14" s="162">
        <f>'Tarifni Model'!$F$8</f>
        <v>0.78</v>
      </c>
      <c r="R14" s="163">
        <f>'Tarifni Model'!$F$8</f>
        <v>0.78</v>
      </c>
      <c r="S14" s="161">
        <f>'Tarifni Model'!$F$8</f>
        <v>0.78</v>
      </c>
      <c r="T14" s="161">
        <f>'Tarifni Model'!$F$8</f>
        <v>0.78</v>
      </c>
      <c r="U14" s="162">
        <f>'Tarifni Model'!$F$8</f>
        <v>0.78</v>
      </c>
    </row>
    <row r="15" spans="1:24" ht="21" customHeight="1" x14ac:dyDescent="0.25">
      <c r="A15" s="146" t="s">
        <v>81</v>
      </c>
      <c r="B15" s="164">
        <f t="shared" ref="B15:U15" si="1">B6</f>
        <v>241917694.79999998</v>
      </c>
      <c r="C15" s="165">
        <f t="shared" si="1"/>
        <v>232324285.79999998</v>
      </c>
      <c r="D15" s="166">
        <f t="shared" si="1"/>
        <v>227814239.78198507</v>
      </c>
      <c r="E15" s="166">
        <f t="shared" si="1"/>
        <v>223391746.01884773</v>
      </c>
      <c r="F15" s="166">
        <f t="shared" si="1"/>
        <v>219055104.8832885</v>
      </c>
      <c r="G15" s="167">
        <f t="shared" si="1"/>
        <v>214802649.7423946</v>
      </c>
      <c r="H15" s="165">
        <f t="shared" si="1"/>
        <v>212594873.40000001</v>
      </c>
      <c r="I15" s="166">
        <f t="shared" si="1"/>
        <v>208115699.47321156</v>
      </c>
      <c r="J15" s="166">
        <f t="shared" si="1"/>
        <v>203730897.52607417</v>
      </c>
      <c r="K15" s="166">
        <f t="shared" si="1"/>
        <v>199438479.22978237</v>
      </c>
      <c r="L15" s="167">
        <f t="shared" si="1"/>
        <v>195236498.14774761</v>
      </c>
      <c r="M15" s="165">
        <f t="shared" si="1"/>
        <v>191222893.19999999</v>
      </c>
      <c r="N15" s="166">
        <f t="shared" si="1"/>
        <v>187616316.70603722</v>
      </c>
      <c r="O15" s="166">
        <f t="shared" si="1"/>
        <v>184077762.3708711</v>
      </c>
      <c r="P15" s="166">
        <f t="shared" si="1"/>
        <v>180605947.25648686</v>
      </c>
      <c r="Q15" s="167">
        <f t="shared" si="1"/>
        <v>177199612.6218369</v>
      </c>
      <c r="R15" s="165">
        <f t="shared" si="1"/>
        <v>165864639.59999999</v>
      </c>
      <c r="S15" s="166">
        <f t="shared" si="1"/>
        <v>162948557.68785256</v>
      </c>
      <c r="T15" s="166">
        <f t="shared" si="1"/>
        <v>160083743.68753284</v>
      </c>
      <c r="U15" s="167">
        <f t="shared" si="1"/>
        <v>157269296.25303543</v>
      </c>
    </row>
    <row r="16" spans="1:24" ht="21" customHeight="1" x14ac:dyDescent="0.25">
      <c r="A16" s="146" t="s">
        <v>82</v>
      </c>
      <c r="B16" s="168">
        <f>'Tarifni Model'!D25</f>
        <v>57271965.787585899</v>
      </c>
      <c r="C16" s="169">
        <f>'Tarifni Model'!E25</f>
        <v>57698887.828356303</v>
      </c>
      <c r="D16" s="170">
        <f>'Tarifni Model'!F25</f>
        <v>57173881.309842199</v>
      </c>
      <c r="E16" s="170">
        <f>'Tarifni Model'!G25</f>
        <v>58079555.789361499</v>
      </c>
      <c r="F16" s="170">
        <f>'Tarifni Model'!H25</f>
        <v>58377984.422054797</v>
      </c>
      <c r="G16" s="171">
        <f>'Tarifni Model'!I25</f>
        <v>62345370.599367402</v>
      </c>
      <c r="H16" s="169">
        <f>'Tarifni Model'!J25</f>
        <v>65088086.636675395</v>
      </c>
      <c r="I16" s="170">
        <f>'Tarifni Model'!K25</f>
        <v>71335993.976662159</v>
      </c>
      <c r="J16" s="170">
        <f>'Tarifni Model'!L25</f>
        <v>75428120.49187088</v>
      </c>
      <c r="K16" s="170">
        <f>'Tarifni Model'!M25</f>
        <v>79520247.007080555</v>
      </c>
      <c r="L16" s="171">
        <f>'Tarifni Model'!N25</f>
        <v>94658948.522289276</v>
      </c>
      <c r="M16" s="169">
        <f>'Tarifni Model'!O25</f>
        <v>97142364.717870235</v>
      </c>
      <c r="N16" s="170">
        <f>'Tarifni Model'!P25</f>
        <v>98150517.863292933</v>
      </c>
      <c r="O16" s="170">
        <f>'Tarifni Model'!Q25</f>
        <v>99158671.008715391</v>
      </c>
      <c r="P16" s="170">
        <f>'Tarifni Model'!R25</f>
        <v>100166824.15413785</v>
      </c>
      <c r="Q16" s="171">
        <f>'Tarifni Model'!S25</f>
        <v>101174977.29956031</v>
      </c>
      <c r="R16" s="169">
        <f>'Tarifni Model'!T25</f>
        <v>102183130.44498277</v>
      </c>
      <c r="S16" s="170">
        <f>'Tarifni Model'!U25</f>
        <v>103191283.59040523</v>
      </c>
      <c r="T16" s="170">
        <f>'Tarifni Model'!V25</f>
        <v>104199436.73582768</v>
      </c>
      <c r="U16" s="171">
        <f>'Tarifni Model'!W25</f>
        <v>107811425.88125014</v>
      </c>
    </row>
    <row r="17" spans="1:21" ht="21" customHeight="1" x14ac:dyDescent="0.25">
      <c r="A17" s="146" t="s">
        <v>83</v>
      </c>
      <c r="B17" s="168">
        <f>'Tarifni Model'!D26</f>
        <v>19922550</v>
      </c>
      <c r="C17" s="169">
        <f>'Tarifni Model'!E26</f>
        <v>20410515.323371701</v>
      </c>
      <c r="D17" s="170">
        <f>'Tarifni Model'!F26</f>
        <v>21172714.862218902</v>
      </c>
      <c r="E17" s="170">
        <f>'Tarifni Model'!G26</f>
        <v>20775311.140556298</v>
      </c>
      <c r="F17" s="170">
        <f>'Tarifni Model'!H26</f>
        <v>20239689.4875299</v>
      </c>
      <c r="G17" s="171">
        <f>'Tarifni Model'!I26</f>
        <v>16373957.4617886</v>
      </c>
      <c r="H17" s="169">
        <f>'Tarifni Model'!J26</f>
        <v>14071742.747956401</v>
      </c>
      <c r="I17" s="170">
        <f>'Tarifni Model'!K26</f>
        <v>10727183.159518242</v>
      </c>
      <c r="J17" s="170">
        <f>'Tarifni Model'!L26</f>
        <v>7643209.7897319794</v>
      </c>
      <c r="K17" s="170">
        <f>'Tarifni Model'!M26</f>
        <v>4559236.4199447632</v>
      </c>
      <c r="L17" s="171">
        <f>'Tarifni Model'!N26</f>
        <v>1475263.0501585007</v>
      </c>
      <c r="M17" s="169">
        <f>'Tarifni Model'!O26</f>
        <v>0</v>
      </c>
      <c r="N17" s="170">
        <f>'Tarifni Model'!P26</f>
        <v>0</v>
      </c>
      <c r="O17" s="170">
        <f>'Tarifni Model'!Q26</f>
        <v>0</v>
      </c>
      <c r="P17" s="170">
        <f>'Tarifni Model'!R26</f>
        <v>0</v>
      </c>
      <c r="Q17" s="171">
        <f>'Tarifni Model'!S26</f>
        <v>0</v>
      </c>
      <c r="R17" s="169">
        <f>'Tarifni Model'!T26</f>
        <v>0</v>
      </c>
      <c r="S17" s="170">
        <f>'Tarifni Model'!U26</f>
        <v>0</v>
      </c>
      <c r="T17" s="170">
        <f>'Tarifni Model'!V26</f>
        <v>0</v>
      </c>
      <c r="U17" s="171">
        <f>'Tarifni Model'!W26</f>
        <v>0</v>
      </c>
    </row>
    <row r="18" spans="1:21" ht="21" customHeight="1" x14ac:dyDescent="0.25">
      <c r="A18" s="146" t="s">
        <v>84</v>
      </c>
      <c r="B18" s="172">
        <f>1-'Tarifni Model'!$F$10</f>
        <v>9.9999999999999978E-2</v>
      </c>
      <c r="C18" s="173">
        <f>1-'Tarifni Model'!$F$10</f>
        <v>9.9999999999999978E-2</v>
      </c>
      <c r="D18" s="174">
        <f>1-'Tarifni Model'!$F$10</f>
        <v>9.9999999999999978E-2</v>
      </c>
      <c r="E18" s="174">
        <f>1-'Tarifni Model'!$F$10</f>
        <v>9.9999999999999978E-2</v>
      </c>
      <c r="F18" s="174">
        <f>1-'Tarifni Model'!$F$10</f>
        <v>9.9999999999999978E-2</v>
      </c>
      <c r="G18" s="175">
        <f>1-'Tarifni Model'!$F$10</f>
        <v>9.9999999999999978E-2</v>
      </c>
      <c r="H18" s="173">
        <f>1-'Tarifni Model'!$F$10</f>
        <v>9.9999999999999978E-2</v>
      </c>
      <c r="I18" s="174">
        <f>1-'Tarifni Model'!$F$10</f>
        <v>9.9999999999999978E-2</v>
      </c>
      <c r="J18" s="174">
        <f>1-'Tarifni Model'!$F$10</f>
        <v>9.9999999999999978E-2</v>
      </c>
      <c r="K18" s="174">
        <f>1-'Tarifni Model'!$F$10</f>
        <v>9.9999999999999978E-2</v>
      </c>
      <c r="L18" s="175">
        <f>1-'Tarifni Model'!$F$10</f>
        <v>9.9999999999999978E-2</v>
      </c>
      <c r="M18" s="173">
        <f>1-'Tarifni Model'!$F$10</f>
        <v>9.9999999999999978E-2</v>
      </c>
      <c r="N18" s="174">
        <f>1-'Tarifni Model'!$F$10</f>
        <v>9.9999999999999978E-2</v>
      </c>
      <c r="O18" s="174">
        <f>1-'Tarifni Model'!$F$10</f>
        <v>9.9999999999999978E-2</v>
      </c>
      <c r="P18" s="174">
        <f>1-'Tarifni Model'!$F$10</f>
        <v>9.9999999999999978E-2</v>
      </c>
      <c r="Q18" s="175">
        <f>1-'Tarifni Model'!$F$10</f>
        <v>9.9999999999999978E-2</v>
      </c>
      <c r="R18" s="173">
        <f>1-'Tarifni Model'!$F$10</f>
        <v>9.9999999999999978E-2</v>
      </c>
      <c r="S18" s="174">
        <f>1-'Tarifni Model'!$F$10</f>
        <v>9.9999999999999978E-2</v>
      </c>
      <c r="T18" s="174">
        <f>1-'Tarifni Model'!$F$10</f>
        <v>9.9999999999999978E-2</v>
      </c>
      <c r="U18" s="175">
        <f>1-'Tarifni Model'!$F$10</f>
        <v>9.9999999999999978E-2</v>
      </c>
    </row>
    <row r="19" spans="1:21" ht="21" customHeight="1" x14ac:dyDescent="0.25">
      <c r="A19" s="146" t="s">
        <v>85</v>
      </c>
      <c r="B19" s="176">
        <f>'Tarifni Model'!D27</f>
        <v>52902040</v>
      </c>
      <c r="C19" s="177">
        <f>'Tarifni Model'!E27</f>
        <v>52902040</v>
      </c>
      <c r="D19" s="178">
        <f>'Tarifni Model'!F27</f>
        <v>52902040</v>
      </c>
      <c r="E19" s="178">
        <f>'Tarifni Model'!G27</f>
        <v>52902040</v>
      </c>
      <c r="F19" s="178">
        <f>'Tarifni Model'!H27</f>
        <v>52902040</v>
      </c>
      <c r="G19" s="179">
        <f>'Tarifni Model'!I27</f>
        <v>52902040</v>
      </c>
      <c r="H19" s="177">
        <f>'Tarifni Model'!J27</f>
        <v>52902040</v>
      </c>
      <c r="I19" s="178">
        <f>'Tarifni Model'!K27</f>
        <v>52902040</v>
      </c>
      <c r="J19" s="178">
        <f>'Tarifni Model'!L27</f>
        <v>52902040</v>
      </c>
      <c r="K19" s="178">
        <f>'Tarifni Model'!M27</f>
        <v>52902040</v>
      </c>
      <c r="L19" s="179">
        <f>'Tarifni Model'!N27</f>
        <v>52902040</v>
      </c>
      <c r="M19" s="177">
        <f>'Tarifni Model'!O27</f>
        <v>52902040</v>
      </c>
      <c r="N19" s="178">
        <f>'Tarifni Model'!P27</f>
        <v>52902040</v>
      </c>
      <c r="O19" s="178">
        <f>'Tarifni Model'!Q27</f>
        <v>52902040</v>
      </c>
      <c r="P19" s="178">
        <f>'Tarifni Model'!R27</f>
        <v>52902040</v>
      </c>
      <c r="Q19" s="179">
        <f>'Tarifni Model'!S27</f>
        <v>52902040</v>
      </c>
      <c r="R19" s="177">
        <f>'Tarifni Model'!T27</f>
        <v>52902040</v>
      </c>
      <c r="S19" s="178">
        <f>'Tarifni Model'!U27</f>
        <v>52902040</v>
      </c>
      <c r="T19" s="178">
        <f>'Tarifni Model'!V27</f>
        <v>52902040</v>
      </c>
      <c r="U19" s="179">
        <f>'Tarifni Model'!W27</f>
        <v>52902040</v>
      </c>
    </row>
    <row r="20" spans="1:21" ht="21" customHeight="1" x14ac:dyDescent="0.25">
      <c r="A20" s="146" t="s">
        <v>86</v>
      </c>
      <c r="B20" s="172">
        <f>1-'Tarifni Model'!$F$9</f>
        <v>0.85</v>
      </c>
      <c r="C20" s="173">
        <f>1-'Tarifni Model'!$F$9</f>
        <v>0.85</v>
      </c>
      <c r="D20" s="174">
        <f>1-'Tarifni Model'!$F$9</f>
        <v>0.85</v>
      </c>
      <c r="E20" s="174">
        <f>1-'Tarifni Model'!$F$9</f>
        <v>0.85</v>
      </c>
      <c r="F20" s="174">
        <f>1-'Tarifni Model'!$F$9</f>
        <v>0.85</v>
      </c>
      <c r="G20" s="175">
        <f>1-'Tarifni Model'!$F$9</f>
        <v>0.85</v>
      </c>
      <c r="H20" s="173">
        <f>1-'Tarifni Model'!$F$9</f>
        <v>0.85</v>
      </c>
      <c r="I20" s="174">
        <f>1-'Tarifni Model'!$F$9</f>
        <v>0.85</v>
      </c>
      <c r="J20" s="174">
        <f>1-'Tarifni Model'!$F$9</f>
        <v>0.85</v>
      </c>
      <c r="K20" s="174">
        <f>1-'Tarifni Model'!$F$9</f>
        <v>0.85</v>
      </c>
      <c r="L20" s="175">
        <f>1-'Tarifni Model'!$F$9</f>
        <v>0.85</v>
      </c>
      <c r="M20" s="173">
        <f>1-'Tarifni Model'!$F$9</f>
        <v>0.85</v>
      </c>
      <c r="N20" s="174">
        <f>1-'Tarifni Model'!$F$9</f>
        <v>0.85</v>
      </c>
      <c r="O20" s="174">
        <f>1-'Tarifni Model'!$F$9</f>
        <v>0.85</v>
      </c>
      <c r="P20" s="174">
        <f>1-'Tarifni Model'!$F$9</f>
        <v>0.85</v>
      </c>
      <c r="Q20" s="175">
        <f>1-'Tarifni Model'!$F$9</f>
        <v>0.85</v>
      </c>
      <c r="R20" s="173">
        <f>1-'Tarifni Model'!$F$9</f>
        <v>0.85</v>
      </c>
      <c r="S20" s="174">
        <f>1-'Tarifni Model'!$F$9</f>
        <v>0.85</v>
      </c>
      <c r="T20" s="174">
        <f>1-'Tarifni Model'!$F$9</f>
        <v>0.85</v>
      </c>
      <c r="U20" s="175">
        <f>1-'Tarifni Model'!$F$9</f>
        <v>0.85</v>
      </c>
    </row>
    <row r="21" spans="1:21" ht="21" customHeight="1" thickBot="1" x14ac:dyDescent="0.3">
      <c r="A21" s="146" t="s">
        <v>87</v>
      </c>
      <c r="B21" s="180">
        <f>'Tarifni Model'!D28</f>
        <v>13650411</v>
      </c>
      <c r="C21" s="181">
        <f>'Tarifni Model'!E28</f>
        <v>13650411</v>
      </c>
      <c r="D21" s="182">
        <f>'Tarifni Model'!F28</f>
        <v>13650411</v>
      </c>
      <c r="E21" s="182">
        <f>'Tarifni Model'!G28</f>
        <v>13650411</v>
      </c>
      <c r="F21" s="182">
        <f>'Tarifni Model'!H28</f>
        <v>13650411</v>
      </c>
      <c r="G21" s="183">
        <f>'Tarifni Model'!I28</f>
        <v>13650411</v>
      </c>
      <c r="H21" s="181">
        <f>'Tarifni Model'!J28</f>
        <v>13650411</v>
      </c>
      <c r="I21" s="182">
        <f>'Tarifni Model'!K28</f>
        <v>13650411</v>
      </c>
      <c r="J21" s="182">
        <f>'Tarifni Model'!L28</f>
        <v>13650411</v>
      </c>
      <c r="K21" s="182">
        <f>'Tarifni Model'!M28</f>
        <v>13650411</v>
      </c>
      <c r="L21" s="183">
        <f>'Tarifni Model'!N28</f>
        <v>2603836</v>
      </c>
      <c r="M21" s="181">
        <f>'Tarifni Model'!O28</f>
        <v>2603836</v>
      </c>
      <c r="N21" s="182">
        <f>'Tarifni Model'!P28</f>
        <v>2603836</v>
      </c>
      <c r="O21" s="182">
        <f>'Tarifni Model'!Q28</f>
        <v>2603836</v>
      </c>
      <c r="P21" s="182">
        <f>'Tarifni Model'!R28</f>
        <v>2603836</v>
      </c>
      <c r="Q21" s="183">
        <f>'Tarifni Model'!S28</f>
        <v>2603836</v>
      </c>
      <c r="R21" s="181">
        <f>'Tarifni Model'!T28</f>
        <v>2603836</v>
      </c>
      <c r="S21" s="182">
        <f>'Tarifni Model'!U28</f>
        <v>2603836</v>
      </c>
      <c r="T21" s="182">
        <f>'Tarifni Model'!V28</f>
        <v>2603836</v>
      </c>
      <c r="U21" s="183">
        <f>'Tarifni Model'!W28</f>
        <v>0</v>
      </c>
    </row>
    <row r="24" spans="1:21" ht="21.6" customHeight="1" x14ac:dyDescent="0.25">
      <c r="A24" s="148" t="s">
        <v>88</v>
      </c>
      <c r="B24" s="149"/>
      <c r="C24" s="149"/>
      <c r="H24" s="149"/>
      <c r="M24" s="149"/>
      <c r="R24" s="149"/>
    </row>
    <row r="25" spans="1:21" ht="15.75" thickBot="1" x14ac:dyDescent="0.3"/>
    <row r="26" spans="1:21" ht="21" customHeight="1" thickBot="1" x14ac:dyDescent="0.3">
      <c r="B26" s="184">
        <v>2021</v>
      </c>
      <c r="C26" s="185">
        <v>2022</v>
      </c>
      <c r="D26" s="186">
        <v>2023</v>
      </c>
      <c r="E26" s="186">
        <v>2024</v>
      </c>
      <c r="F26" s="186">
        <v>2025</v>
      </c>
      <c r="G26" s="187">
        <v>2026</v>
      </c>
      <c r="H26" s="185">
        <v>2027</v>
      </c>
      <c r="I26" s="186">
        <v>2028</v>
      </c>
      <c r="J26" s="186">
        <v>2029</v>
      </c>
      <c r="K26" s="186">
        <v>2030</v>
      </c>
      <c r="L26" s="187">
        <v>2031</v>
      </c>
      <c r="M26" s="185">
        <v>2032</v>
      </c>
      <c r="N26" s="186">
        <v>2033</v>
      </c>
      <c r="O26" s="186">
        <v>2034</v>
      </c>
      <c r="P26" s="186">
        <v>2035</v>
      </c>
      <c r="Q26" s="187">
        <v>2036</v>
      </c>
      <c r="R26" s="185">
        <v>2037</v>
      </c>
      <c r="S26" s="186">
        <v>2038</v>
      </c>
      <c r="T26" s="186">
        <v>2039</v>
      </c>
      <c r="U26" s="187">
        <v>2040</v>
      </c>
    </row>
    <row r="27" spans="1:21" ht="21" customHeight="1" thickBot="1" x14ac:dyDescent="0.3">
      <c r="A27" s="154" t="s">
        <v>89</v>
      </c>
      <c r="B27" s="188">
        <f t="shared" ref="B27:U27" si="2">ROUND(B13,4)</f>
        <v>2.0055000000000001</v>
      </c>
      <c r="C27" s="189">
        <f t="shared" si="2"/>
        <v>1.9075</v>
      </c>
      <c r="D27" s="190">
        <f t="shared" si="2"/>
        <v>1.8657999999999999</v>
      </c>
      <c r="E27" s="190">
        <f t="shared" si="2"/>
        <v>1.8198000000000001</v>
      </c>
      <c r="F27" s="190">
        <f t="shared" si="2"/>
        <v>1.7888999999999999</v>
      </c>
      <c r="G27" s="191">
        <f t="shared" si="2"/>
        <v>1.7523</v>
      </c>
      <c r="H27" s="189">
        <f t="shared" si="2"/>
        <v>1.7263999999999999</v>
      </c>
      <c r="I27" s="190">
        <f t="shared" si="2"/>
        <v>1.6404000000000001</v>
      </c>
      <c r="J27" s="190">
        <f t="shared" si="2"/>
        <v>1.5896999999999999</v>
      </c>
      <c r="K27" s="190">
        <f t="shared" si="2"/>
        <v>1.5406</v>
      </c>
      <c r="L27" s="191">
        <f t="shared" si="2"/>
        <v>1.4694</v>
      </c>
      <c r="M27" s="189">
        <f t="shared" si="2"/>
        <v>1.4253</v>
      </c>
      <c r="N27" s="190">
        <f t="shared" si="2"/>
        <v>1.3851</v>
      </c>
      <c r="O27" s="190">
        <f t="shared" si="2"/>
        <v>1.3461000000000001</v>
      </c>
      <c r="P27" s="190">
        <f t="shared" si="2"/>
        <v>1.3084</v>
      </c>
      <c r="Q27" s="191">
        <f t="shared" si="2"/>
        <v>1.2718</v>
      </c>
      <c r="R27" s="189">
        <f t="shared" si="2"/>
        <v>1.1795</v>
      </c>
      <c r="S27" s="190">
        <f t="shared" si="2"/>
        <v>1.1482000000000001</v>
      </c>
      <c r="T27" s="190">
        <f t="shared" si="2"/>
        <v>1.1177999999999999</v>
      </c>
      <c r="U27" s="191">
        <f t="shared" si="2"/>
        <v>1.0846</v>
      </c>
    </row>
    <row r="28" spans="1:21" s="193" customFormat="1" ht="15.75" x14ac:dyDescent="0.25">
      <c r="A28" s="192"/>
    </row>
    <row r="30" spans="1:21" ht="20.45" customHeight="1" x14ac:dyDescent="0.25">
      <c r="A30" s="148" t="s">
        <v>90</v>
      </c>
      <c r="B30" s="149"/>
      <c r="C30" s="149"/>
      <c r="D30" s="149"/>
      <c r="H30" s="149"/>
      <c r="I30" s="149"/>
      <c r="M30" s="149"/>
      <c r="N30" s="149"/>
      <c r="R30" s="149"/>
      <c r="S30" s="149"/>
    </row>
    <row r="31" spans="1:21" ht="15.75" thickBot="1" x14ac:dyDescent="0.3"/>
    <row r="32" spans="1:21" s="193" customFormat="1" ht="21" customHeight="1" thickBot="1" x14ac:dyDescent="0.3">
      <c r="A32" s="192"/>
      <c r="B32" s="184">
        <v>2021</v>
      </c>
      <c r="C32" s="185">
        <v>2022</v>
      </c>
      <c r="D32" s="186">
        <v>2023</v>
      </c>
      <c r="E32" s="186">
        <v>2024</v>
      </c>
      <c r="F32" s="186">
        <v>2025</v>
      </c>
      <c r="G32" s="187">
        <v>2026</v>
      </c>
      <c r="H32" s="185">
        <v>2027</v>
      </c>
      <c r="I32" s="186">
        <v>2028</v>
      </c>
      <c r="J32" s="186">
        <v>2029</v>
      </c>
      <c r="K32" s="186">
        <v>2030</v>
      </c>
      <c r="L32" s="187">
        <v>2031</v>
      </c>
      <c r="M32" s="185">
        <v>2032</v>
      </c>
      <c r="N32" s="186">
        <v>2033</v>
      </c>
      <c r="O32" s="186">
        <v>2034</v>
      </c>
      <c r="P32" s="186">
        <v>2035</v>
      </c>
      <c r="Q32" s="187">
        <v>2036</v>
      </c>
      <c r="R32" s="185">
        <v>2037</v>
      </c>
      <c r="S32" s="186">
        <v>2038</v>
      </c>
      <c r="T32" s="186">
        <v>2039</v>
      </c>
      <c r="U32" s="187">
        <v>2040</v>
      </c>
    </row>
    <row r="33" spans="1:21" ht="21" customHeight="1" thickBot="1" x14ac:dyDescent="0.3">
      <c r="A33" s="154" t="s">
        <v>91</v>
      </c>
      <c r="B33" s="194">
        <f t="shared" ref="B33:U33" si="3">ROUND(B13*B18,4)</f>
        <v>0.2006</v>
      </c>
      <c r="C33" s="195">
        <f t="shared" si="3"/>
        <v>0.1908</v>
      </c>
      <c r="D33" s="196">
        <f t="shared" si="3"/>
        <v>0.18659999999999999</v>
      </c>
      <c r="E33" s="196">
        <f t="shared" si="3"/>
        <v>0.182</v>
      </c>
      <c r="F33" s="196">
        <f t="shared" si="3"/>
        <v>0.1789</v>
      </c>
      <c r="G33" s="197">
        <f t="shared" si="3"/>
        <v>0.17519999999999999</v>
      </c>
      <c r="H33" s="195">
        <f t="shared" si="3"/>
        <v>0.1726</v>
      </c>
      <c r="I33" s="196">
        <f t="shared" si="3"/>
        <v>0.16400000000000001</v>
      </c>
      <c r="J33" s="196">
        <f t="shared" si="3"/>
        <v>0.159</v>
      </c>
      <c r="K33" s="196">
        <f t="shared" si="3"/>
        <v>0.15409999999999999</v>
      </c>
      <c r="L33" s="197">
        <f t="shared" si="3"/>
        <v>0.1469</v>
      </c>
      <c r="M33" s="195">
        <f t="shared" si="3"/>
        <v>0.14249999999999999</v>
      </c>
      <c r="N33" s="196">
        <f t="shared" si="3"/>
        <v>0.13850000000000001</v>
      </c>
      <c r="O33" s="196">
        <f t="shared" si="3"/>
        <v>0.1346</v>
      </c>
      <c r="P33" s="196">
        <f t="shared" si="3"/>
        <v>0.1308</v>
      </c>
      <c r="Q33" s="197">
        <f t="shared" si="3"/>
        <v>0.12720000000000001</v>
      </c>
      <c r="R33" s="195">
        <f t="shared" si="3"/>
        <v>0.11799999999999999</v>
      </c>
      <c r="S33" s="196">
        <f t="shared" si="3"/>
        <v>0.1148</v>
      </c>
      <c r="T33" s="196">
        <f t="shared" si="3"/>
        <v>0.1118</v>
      </c>
      <c r="U33" s="197">
        <f t="shared" si="3"/>
        <v>0.1085</v>
      </c>
    </row>
    <row r="36" spans="1:21" ht="20.45" customHeight="1" x14ac:dyDescent="0.25">
      <c r="A36" s="148" t="s">
        <v>92</v>
      </c>
      <c r="B36" s="149"/>
      <c r="C36" s="149"/>
      <c r="D36" s="149"/>
      <c r="H36" s="149"/>
      <c r="I36" s="149"/>
      <c r="M36" s="149"/>
      <c r="N36" s="149"/>
      <c r="R36" s="149"/>
      <c r="S36" s="149"/>
    </row>
    <row r="37" spans="1:21" ht="15.75" thickBot="1" x14ac:dyDescent="0.3"/>
    <row r="38" spans="1:21" s="193" customFormat="1" ht="21" customHeight="1" thickBot="1" x14ac:dyDescent="0.3">
      <c r="A38" s="192"/>
      <c r="B38" s="184">
        <v>2021</v>
      </c>
      <c r="C38" s="185">
        <v>2022</v>
      </c>
      <c r="D38" s="186">
        <v>2023</v>
      </c>
      <c r="E38" s="186">
        <v>2024</v>
      </c>
      <c r="F38" s="186">
        <v>2025</v>
      </c>
      <c r="G38" s="187">
        <v>2026</v>
      </c>
      <c r="H38" s="185">
        <v>2027</v>
      </c>
      <c r="I38" s="186">
        <v>2028</v>
      </c>
      <c r="J38" s="186">
        <v>2029</v>
      </c>
      <c r="K38" s="186">
        <v>2030</v>
      </c>
      <c r="L38" s="187">
        <v>2031</v>
      </c>
      <c r="M38" s="185">
        <v>2032</v>
      </c>
      <c r="N38" s="186">
        <v>2033</v>
      </c>
      <c r="O38" s="186">
        <v>2034</v>
      </c>
      <c r="P38" s="186">
        <v>2035</v>
      </c>
      <c r="Q38" s="187">
        <v>2036</v>
      </c>
      <c r="R38" s="185">
        <v>2037</v>
      </c>
      <c r="S38" s="186">
        <v>2038</v>
      </c>
      <c r="T38" s="186">
        <v>2039</v>
      </c>
      <c r="U38" s="187">
        <v>2040</v>
      </c>
    </row>
    <row r="39" spans="1:21" ht="21" customHeight="1" thickBot="1" x14ac:dyDescent="0.3">
      <c r="A39" s="154" t="s">
        <v>93</v>
      </c>
      <c r="B39" s="194">
        <f t="shared" ref="B39:U39" si="4">ROUND(B13*B20,4)</f>
        <v>1.7047000000000001</v>
      </c>
      <c r="C39" s="195">
        <f t="shared" si="4"/>
        <v>1.6214</v>
      </c>
      <c r="D39" s="196">
        <f t="shared" si="4"/>
        <v>1.5859000000000001</v>
      </c>
      <c r="E39" s="196">
        <f t="shared" si="4"/>
        <v>1.5468</v>
      </c>
      <c r="F39" s="196">
        <f t="shared" si="4"/>
        <v>1.5206</v>
      </c>
      <c r="G39" s="197">
        <f t="shared" si="4"/>
        <v>1.4895</v>
      </c>
      <c r="H39" s="195">
        <f t="shared" si="4"/>
        <v>1.4674</v>
      </c>
      <c r="I39" s="196">
        <f t="shared" si="4"/>
        <v>1.3943000000000001</v>
      </c>
      <c r="J39" s="196">
        <f t="shared" si="4"/>
        <v>1.3512</v>
      </c>
      <c r="K39" s="196">
        <f t="shared" si="4"/>
        <v>1.3095000000000001</v>
      </c>
      <c r="L39" s="197">
        <f t="shared" si="4"/>
        <v>1.2490000000000001</v>
      </c>
      <c r="M39" s="195">
        <f t="shared" si="4"/>
        <v>1.2115</v>
      </c>
      <c r="N39" s="196">
        <f t="shared" si="4"/>
        <v>1.1773</v>
      </c>
      <c r="O39" s="196">
        <f t="shared" si="4"/>
        <v>1.1442000000000001</v>
      </c>
      <c r="P39" s="196">
        <f t="shared" si="4"/>
        <v>1.1121000000000001</v>
      </c>
      <c r="Q39" s="197">
        <f t="shared" si="4"/>
        <v>1.081</v>
      </c>
      <c r="R39" s="195">
        <f t="shared" si="4"/>
        <v>1.0025999999999999</v>
      </c>
      <c r="S39" s="196">
        <f t="shared" si="4"/>
        <v>0.97599999999999998</v>
      </c>
      <c r="T39" s="196">
        <f t="shared" si="4"/>
        <v>0.95009999999999994</v>
      </c>
      <c r="U39" s="197">
        <f t="shared" si="4"/>
        <v>0.92190000000000005</v>
      </c>
    </row>
    <row r="40" spans="1:21" ht="24.75" customHeight="1" thickBot="1" x14ac:dyDescent="0.3"/>
    <row r="41" spans="1:21" s="147" customFormat="1" ht="24.75" customHeight="1" x14ac:dyDescent="0.25"/>
    <row r="42" spans="1:21" ht="20.45" customHeight="1" x14ac:dyDescent="0.25">
      <c r="A42" s="148" t="s">
        <v>94</v>
      </c>
      <c r="B42" s="149"/>
      <c r="C42" s="149"/>
      <c r="D42" s="149"/>
      <c r="H42" s="149"/>
      <c r="I42" s="149"/>
      <c r="M42" s="149"/>
      <c r="N42" s="149"/>
      <c r="R42" s="149"/>
      <c r="S42" s="149"/>
    </row>
    <row r="43" spans="1:21" ht="15.75" thickBot="1" x14ac:dyDescent="0.3"/>
    <row r="44" spans="1:21" ht="21" customHeight="1" thickBot="1" x14ac:dyDescent="0.3">
      <c r="A44" s="198"/>
      <c r="B44" s="150">
        <v>2021</v>
      </c>
      <c r="C44" s="151">
        <v>2022</v>
      </c>
      <c r="D44" s="152">
        <v>2023</v>
      </c>
      <c r="E44" s="152">
        <v>2024</v>
      </c>
      <c r="F44" s="152">
        <v>2025</v>
      </c>
      <c r="G44" s="153">
        <v>2026</v>
      </c>
      <c r="H44" s="151">
        <v>2027</v>
      </c>
      <c r="I44" s="152">
        <v>2028</v>
      </c>
      <c r="J44" s="152">
        <v>2029</v>
      </c>
      <c r="K44" s="152">
        <v>2030</v>
      </c>
      <c r="L44" s="153">
        <v>2031</v>
      </c>
      <c r="M44" s="151">
        <v>2032</v>
      </c>
      <c r="N44" s="152">
        <v>2033</v>
      </c>
      <c r="O44" s="152">
        <v>2034</v>
      </c>
      <c r="P44" s="152">
        <v>2035</v>
      </c>
      <c r="Q44" s="153">
        <v>2036</v>
      </c>
      <c r="R44" s="151">
        <v>2037</v>
      </c>
      <c r="S44" s="152">
        <v>2038</v>
      </c>
      <c r="T44" s="152">
        <v>2039</v>
      </c>
      <c r="U44" s="153">
        <v>2040</v>
      </c>
    </row>
    <row r="45" spans="1:21" ht="21" customHeight="1" thickBot="1" x14ac:dyDescent="0.3">
      <c r="A45" s="199" t="s">
        <v>95</v>
      </c>
      <c r="B45" s="200">
        <f>ROUND(B47*(B46/(B48+B49)),4)</f>
        <v>1.3847</v>
      </c>
      <c r="C45" s="201">
        <f t="shared" ref="C45:U45" si="5">ROUND(C47*(C46/(C48+C49)),4)</f>
        <v>1.3166</v>
      </c>
      <c r="D45" s="202">
        <f t="shared" si="5"/>
        <v>1.2877000000000001</v>
      </c>
      <c r="E45" s="202">
        <f t="shared" si="5"/>
        <v>1.2558</v>
      </c>
      <c r="F45" s="202">
        <f t="shared" si="5"/>
        <v>1.2344999999999999</v>
      </c>
      <c r="G45" s="203">
        <f t="shared" si="5"/>
        <v>1.2092000000000001</v>
      </c>
      <c r="H45" s="201">
        <f t="shared" si="5"/>
        <v>1.1911</v>
      </c>
      <c r="I45" s="202">
        <f t="shared" si="5"/>
        <v>1.1307</v>
      </c>
      <c r="J45" s="202">
        <f t="shared" si="5"/>
        <v>1.0952999999999999</v>
      </c>
      <c r="K45" s="202">
        <f t="shared" si="5"/>
        <v>1.0611999999999999</v>
      </c>
      <c r="L45" s="203">
        <f t="shared" si="5"/>
        <v>1.0282</v>
      </c>
      <c r="M45" s="201">
        <f t="shared" si="5"/>
        <v>0.99690000000000001</v>
      </c>
      <c r="N45" s="202">
        <f t="shared" si="5"/>
        <v>0.96830000000000005</v>
      </c>
      <c r="O45" s="202">
        <f t="shared" si="5"/>
        <v>0.94059999999999999</v>
      </c>
      <c r="P45" s="202">
        <f t="shared" si="5"/>
        <v>0.91379999999999995</v>
      </c>
      <c r="Q45" s="203">
        <f t="shared" si="5"/>
        <v>0.88790000000000002</v>
      </c>
      <c r="R45" s="201">
        <f t="shared" si="5"/>
        <v>0.82310000000000005</v>
      </c>
      <c r="S45" s="202">
        <f t="shared" si="5"/>
        <v>0.80089999999999995</v>
      </c>
      <c r="T45" s="202">
        <f t="shared" si="5"/>
        <v>0.77939999999999998</v>
      </c>
      <c r="U45" s="203">
        <f t="shared" si="5"/>
        <v>0.75849999999999995</v>
      </c>
    </row>
    <row r="46" spans="1:21" ht="21" customHeight="1" thickTop="1" x14ac:dyDescent="0.25">
      <c r="A46" s="198" t="s">
        <v>96</v>
      </c>
      <c r="B46" s="204">
        <f t="shared" ref="B46:U46" si="6">B7</f>
        <v>161278463.20000002</v>
      </c>
      <c r="C46" s="205">
        <f t="shared" si="6"/>
        <v>154882857.20000002</v>
      </c>
      <c r="D46" s="206">
        <f t="shared" si="6"/>
        <v>151876159.85465673</v>
      </c>
      <c r="E46" s="206">
        <f t="shared" si="6"/>
        <v>148927830.67923185</v>
      </c>
      <c r="F46" s="206">
        <f t="shared" si="6"/>
        <v>146036736.58885902</v>
      </c>
      <c r="G46" s="207">
        <f t="shared" si="6"/>
        <v>143201766.49492976</v>
      </c>
      <c r="H46" s="205">
        <f t="shared" si="6"/>
        <v>141729915.59999999</v>
      </c>
      <c r="I46" s="206">
        <f t="shared" si="6"/>
        <v>138743799.64880773</v>
      </c>
      <c r="J46" s="206">
        <f t="shared" si="6"/>
        <v>135820598.35071611</v>
      </c>
      <c r="K46" s="206">
        <f t="shared" si="6"/>
        <v>132958986.15318826</v>
      </c>
      <c r="L46" s="207">
        <f t="shared" si="6"/>
        <v>130157665.43183175</v>
      </c>
      <c r="M46" s="205">
        <f t="shared" si="6"/>
        <v>127481928.80000001</v>
      </c>
      <c r="N46" s="206">
        <f t="shared" si="6"/>
        <v>125077544.4706915</v>
      </c>
      <c r="O46" s="206">
        <f t="shared" si="6"/>
        <v>122718508.24724741</v>
      </c>
      <c r="P46" s="206">
        <f t="shared" si="6"/>
        <v>120403964.83765791</v>
      </c>
      <c r="Q46" s="207">
        <f t="shared" si="6"/>
        <v>118133075.08122462</v>
      </c>
      <c r="R46" s="205">
        <f t="shared" si="6"/>
        <v>110576426.40000001</v>
      </c>
      <c r="S46" s="206">
        <f t="shared" si="6"/>
        <v>108632371.79190171</v>
      </c>
      <c r="T46" s="206">
        <f t="shared" si="6"/>
        <v>106722495.79168858</v>
      </c>
      <c r="U46" s="207">
        <f t="shared" si="6"/>
        <v>104846197.50202362</v>
      </c>
    </row>
    <row r="47" spans="1:21" ht="21" customHeight="1" x14ac:dyDescent="0.25">
      <c r="A47" s="198" t="s">
        <v>97</v>
      </c>
      <c r="B47" s="208">
        <f>'Tarifni Model'!$F$8</f>
        <v>0.78</v>
      </c>
      <c r="C47" s="209">
        <f>'Tarifni Model'!$F$8</f>
        <v>0.78</v>
      </c>
      <c r="D47" s="210">
        <f>'Tarifni Model'!$F$8</f>
        <v>0.78</v>
      </c>
      <c r="E47" s="210">
        <f>'Tarifni Model'!$F$8</f>
        <v>0.78</v>
      </c>
      <c r="F47" s="210">
        <f>'Tarifni Model'!$F$8</f>
        <v>0.78</v>
      </c>
      <c r="G47" s="211">
        <f>'Tarifni Model'!$F$8</f>
        <v>0.78</v>
      </c>
      <c r="H47" s="209">
        <f>'Tarifni Model'!$F$8</f>
        <v>0.78</v>
      </c>
      <c r="I47" s="210">
        <f>'Tarifni Model'!$F$8</f>
        <v>0.78</v>
      </c>
      <c r="J47" s="210">
        <f>'Tarifni Model'!$F$8</f>
        <v>0.78</v>
      </c>
      <c r="K47" s="210">
        <f>'Tarifni Model'!$F$8</f>
        <v>0.78</v>
      </c>
      <c r="L47" s="211">
        <f>'Tarifni Model'!$F$8</f>
        <v>0.78</v>
      </c>
      <c r="M47" s="209">
        <f>'Tarifni Model'!$F$8</f>
        <v>0.78</v>
      </c>
      <c r="N47" s="210">
        <f>'Tarifni Model'!$F$8</f>
        <v>0.78</v>
      </c>
      <c r="O47" s="210">
        <f>'Tarifni Model'!$F$8</f>
        <v>0.78</v>
      </c>
      <c r="P47" s="210">
        <f>'Tarifni Model'!$F$8</f>
        <v>0.78</v>
      </c>
      <c r="Q47" s="211">
        <f>'Tarifni Model'!$F$8</f>
        <v>0.78</v>
      </c>
      <c r="R47" s="209">
        <f>'Tarifni Model'!$F$8</f>
        <v>0.78</v>
      </c>
      <c r="S47" s="210">
        <f>'Tarifni Model'!$F$8</f>
        <v>0.78</v>
      </c>
      <c r="T47" s="210">
        <f>'Tarifni Model'!$F$8</f>
        <v>0.78</v>
      </c>
      <c r="U47" s="211">
        <f>'Tarifni Model'!$F$8</f>
        <v>0.78</v>
      </c>
    </row>
    <row r="48" spans="1:21" ht="21" customHeight="1" x14ac:dyDescent="0.25">
      <c r="A48" s="212" t="s">
        <v>98</v>
      </c>
      <c r="B48" s="168">
        <f>'Tarifni Model'!D29</f>
        <v>1E-14</v>
      </c>
      <c r="C48" s="169">
        <f>'Tarifni Model'!E29</f>
        <v>1E-14</v>
      </c>
      <c r="D48" s="170">
        <f>'Tarifni Model'!F29</f>
        <v>1E-14</v>
      </c>
      <c r="E48" s="170">
        <f>'Tarifni Model'!G29</f>
        <v>1E-14</v>
      </c>
      <c r="F48" s="170">
        <f>'Tarifni Model'!H29</f>
        <v>1E-14</v>
      </c>
      <c r="G48" s="171">
        <f>'Tarifni Model'!I29</f>
        <v>1E-14</v>
      </c>
      <c r="H48" s="169">
        <f>'Tarifni Model'!J29</f>
        <v>1E-14</v>
      </c>
      <c r="I48" s="170">
        <f>'Tarifni Model'!K29</f>
        <v>1E-14</v>
      </c>
      <c r="J48" s="170">
        <f>'Tarifni Model'!L29</f>
        <v>1E-14</v>
      </c>
      <c r="K48" s="170">
        <f>'Tarifni Model'!M29</f>
        <v>1E-14</v>
      </c>
      <c r="L48" s="171">
        <f>'Tarifni Model'!N29</f>
        <v>1E-14</v>
      </c>
      <c r="M48" s="169">
        <f>'Tarifni Model'!O29</f>
        <v>1E-14</v>
      </c>
      <c r="N48" s="170">
        <f>'Tarifni Model'!P29</f>
        <v>1E-14</v>
      </c>
      <c r="O48" s="170">
        <f>'Tarifni Model'!Q29</f>
        <v>1E-14</v>
      </c>
      <c r="P48" s="170">
        <f>'Tarifni Model'!R29</f>
        <v>1E-14</v>
      </c>
      <c r="Q48" s="171">
        <f>'Tarifni Model'!S29</f>
        <v>1E-14</v>
      </c>
      <c r="R48" s="169">
        <f>'Tarifni Model'!T29</f>
        <v>1E-14</v>
      </c>
      <c r="S48" s="170">
        <f>'Tarifni Model'!U29</f>
        <v>1E-14</v>
      </c>
      <c r="T48" s="170">
        <f>'Tarifni Model'!V29</f>
        <v>1E-14</v>
      </c>
      <c r="U48" s="171">
        <f>'Tarifni Model'!W29</f>
        <v>1E-14</v>
      </c>
    </row>
    <row r="49" spans="1:21" ht="21" customHeight="1" thickBot="1" x14ac:dyDescent="0.3">
      <c r="A49" s="212" t="s">
        <v>99</v>
      </c>
      <c r="B49" s="180">
        <f>'Tarifni Model'!D30</f>
        <v>90844926.787585899</v>
      </c>
      <c r="C49" s="181">
        <f>'Tarifni Model'!E30</f>
        <v>91759814.151728004</v>
      </c>
      <c r="D49" s="182">
        <f>'Tarifni Model'!F30</f>
        <v>91997007.172061101</v>
      </c>
      <c r="E49" s="182">
        <f>'Tarifni Model'!G30</f>
        <v>92505277.929917797</v>
      </c>
      <c r="F49" s="182">
        <f>'Tarifni Model'!H30</f>
        <v>92268084.909584701</v>
      </c>
      <c r="G49" s="183">
        <f>'Tarifni Model'!I30</f>
        <v>92369739.061156005</v>
      </c>
      <c r="H49" s="181">
        <f>'Tarifni Model'!J30</f>
        <v>92810240.384631798</v>
      </c>
      <c r="I49" s="182">
        <f>'Tarifni Model'!K30</f>
        <v>95713588.136180401</v>
      </c>
      <c r="J49" s="182">
        <f>'Tarifni Model'!L30</f>
        <v>96721741.281602859</v>
      </c>
      <c r="K49" s="182">
        <f>'Tarifni Model'!M30</f>
        <v>97729894.427025318</v>
      </c>
      <c r="L49" s="183">
        <f>'Tarifni Model'!N30</f>
        <v>98738047.572447777</v>
      </c>
      <c r="M49" s="181">
        <f>'Tarifni Model'!O30</f>
        <v>99746200.717870235</v>
      </c>
      <c r="N49" s="182">
        <f>'Tarifni Model'!P30</f>
        <v>100754353.86329293</v>
      </c>
      <c r="O49" s="182">
        <f>'Tarifni Model'!Q30</f>
        <v>101762507.00871539</v>
      </c>
      <c r="P49" s="182">
        <f>'Tarifni Model'!R30</f>
        <v>102770660.15413785</v>
      </c>
      <c r="Q49" s="183">
        <f>'Tarifni Model'!S30</f>
        <v>103778813.29956031</v>
      </c>
      <c r="R49" s="181">
        <f>'Tarifni Model'!T30</f>
        <v>104786966.44498277</v>
      </c>
      <c r="S49" s="182">
        <f>'Tarifni Model'!U30</f>
        <v>105795119.59040523</v>
      </c>
      <c r="T49" s="182">
        <f>'Tarifni Model'!V30</f>
        <v>106803272.73582768</v>
      </c>
      <c r="U49" s="183">
        <f>'Tarifni Model'!W30</f>
        <v>107811425.88125014</v>
      </c>
    </row>
    <row r="52" spans="1:21" ht="20.45" customHeight="1" x14ac:dyDescent="0.25">
      <c r="A52" s="148" t="s">
        <v>100</v>
      </c>
    </row>
    <row r="53" spans="1:21" ht="15.75" thickBot="1" x14ac:dyDescent="0.3"/>
    <row r="54" spans="1:21" ht="21" customHeight="1" thickBot="1" x14ac:dyDescent="0.3">
      <c r="B54" s="184">
        <v>2021</v>
      </c>
      <c r="C54" s="185">
        <v>2022</v>
      </c>
      <c r="D54" s="186">
        <v>2023</v>
      </c>
      <c r="E54" s="186">
        <v>2024</v>
      </c>
      <c r="F54" s="186">
        <v>2025</v>
      </c>
      <c r="G54" s="187">
        <v>2026</v>
      </c>
      <c r="H54" s="185">
        <v>2027</v>
      </c>
      <c r="I54" s="186">
        <v>2028</v>
      </c>
      <c r="J54" s="186">
        <v>2029</v>
      </c>
      <c r="K54" s="186">
        <v>2030</v>
      </c>
      <c r="L54" s="187">
        <v>2031</v>
      </c>
      <c r="M54" s="185">
        <v>2032</v>
      </c>
      <c r="N54" s="186">
        <v>2033</v>
      </c>
      <c r="O54" s="186">
        <v>2034</v>
      </c>
      <c r="P54" s="186">
        <v>2035</v>
      </c>
      <c r="Q54" s="187">
        <v>2036</v>
      </c>
      <c r="R54" s="185">
        <v>2037</v>
      </c>
      <c r="S54" s="186">
        <v>2038</v>
      </c>
      <c r="T54" s="186">
        <v>2039</v>
      </c>
      <c r="U54" s="187">
        <v>2040</v>
      </c>
    </row>
    <row r="55" spans="1:21" ht="21" customHeight="1" thickBot="1" x14ac:dyDescent="0.3">
      <c r="A55" s="154" t="s">
        <v>101</v>
      </c>
      <c r="B55" s="188">
        <f>ROUND(B45,4)</f>
        <v>1.3847</v>
      </c>
      <c r="C55" s="189">
        <f t="shared" ref="C55:U55" si="7">ROUND(C45,4)</f>
        <v>1.3166</v>
      </c>
      <c r="D55" s="190">
        <f t="shared" si="7"/>
        <v>1.2877000000000001</v>
      </c>
      <c r="E55" s="190">
        <f t="shared" si="7"/>
        <v>1.2558</v>
      </c>
      <c r="F55" s="190">
        <f t="shared" si="7"/>
        <v>1.2344999999999999</v>
      </c>
      <c r="G55" s="191">
        <f t="shared" si="7"/>
        <v>1.2092000000000001</v>
      </c>
      <c r="H55" s="189">
        <f t="shared" si="7"/>
        <v>1.1911</v>
      </c>
      <c r="I55" s="190">
        <f t="shared" si="7"/>
        <v>1.1307</v>
      </c>
      <c r="J55" s="190">
        <f t="shared" si="7"/>
        <v>1.0952999999999999</v>
      </c>
      <c r="K55" s="190">
        <f t="shared" si="7"/>
        <v>1.0611999999999999</v>
      </c>
      <c r="L55" s="191">
        <f t="shared" si="7"/>
        <v>1.0282</v>
      </c>
      <c r="M55" s="189">
        <f t="shared" si="7"/>
        <v>0.99690000000000001</v>
      </c>
      <c r="N55" s="190">
        <f t="shared" si="7"/>
        <v>0.96830000000000005</v>
      </c>
      <c r="O55" s="190">
        <f t="shared" si="7"/>
        <v>0.94059999999999999</v>
      </c>
      <c r="P55" s="190">
        <f t="shared" si="7"/>
        <v>0.91379999999999995</v>
      </c>
      <c r="Q55" s="191">
        <f t="shared" si="7"/>
        <v>0.88790000000000002</v>
      </c>
      <c r="R55" s="189">
        <f t="shared" si="7"/>
        <v>0.82310000000000005</v>
      </c>
      <c r="S55" s="190">
        <f t="shared" si="7"/>
        <v>0.80089999999999995</v>
      </c>
      <c r="T55" s="190">
        <f t="shared" si="7"/>
        <v>0.77939999999999998</v>
      </c>
      <c r="U55" s="191">
        <f t="shared" si="7"/>
        <v>0.75849999999999995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Tarifni Model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2019-05-31T13:41:59Z</dcterms:created>
  <dcterms:modified xsi:type="dcterms:W3CDTF">2019-05-31T15:38:03Z</dcterms:modified>
</cp:coreProperties>
</file>