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codeName="ThisWorkbook"/>
  <xr:revisionPtr revIDLastSave="0" documentId="13_ncr:1_{26B4A0F1-63AA-4273-AC82-F42D7F55893D}" xr6:coauthVersionLast="47" xr6:coauthVersionMax="47" xr10:uidLastSave="{00000000-0000-0000-0000-000000000000}"/>
  <bookViews>
    <workbookView xWindow="-120" yWindow="-120" windowWidth="29040" windowHeight="17520" tabRatio="691" xr2:uid="{00000000-000D-0000-FFFF-FFFF00000000}"/>
  </bookViews>
  <sheets>
    <sheet name="SAŽETAK" sheetId="1" r:id="rId1"/>
    <sheet name="Prihodi i rashoda EK" sheetId="3" r:id="rId2"/>
    <sheet name="Prihodi i rashodi prema IF" sheetId="5" r:id="rId3"/>
    <sheet name="Rashodi prema funkcijskoj k " sheetId="8" r:id="rId4"/>
    <sheet name="Račun financiranja EK" sheetId="12" r:id="rId5"/>
    <sheet name="Račun fin prema Izvorima" sheetId="14" r:id="rId6"/>
    <sheet name="POSEBNI DIO-novo" sheetId="11" r:id="rId7"/>
  </sheets>
  <definedNames>
    <definedName name="_xlnm.Print_Area" localSheetId="1">'Prihodi i rashoda EK'!$A$1:$H$28</definedName>
    <definedName name="_xlnm.Print_Area" localSheetId="0">SAŽETAK!$B$1:$I$28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" l="1"/>
  <c r="I11" i="1"/>
  <c r="E15" i="5"/>
  <c r="E13" i="5"/>
  <c r="E11" i="5"/>
  <c r="C13" i="5"/>
  <c r="C11" i="5"/>
  <c r="H28" i="3"/>
  <c r="H27" i="3" s="1"/>
  <c r="G27" i="3" s="1"/>
  <c r="H24" i="3"/>
  <c r="G24" i="3" s="1"/>
  <c r="F12" i="3"/>
  <c r="G14" i="1"/>
  <c r="H14" i="1" s="1"/>
  <c r="G13" i="1"/>
  <c r="H13" i="1" s="1"/>
  <c r="G10" i="1"/>
  <c r="D16" i="11"/>
  <c r="D19" i="11"/>
  <c r="D20" i="11"/>
  <c r="D21" i="11"/>
  <c r="D22" i="11"/>
  <c r="D24" i="11"/>
  <c r="D27" i="11"/>
  <c r="E18" i="11"/>
  <c r="D12" i="8"/>
  <c r="D21" i="5"/>
  <c r="D23" i="5"/>
  <c r="D25" i="5"/>
  <c r="D15" i="5"/>
  <c r="G23" i="3"/>
  <c r="G25" i="3"/>
  <c r="G26" i="3"/>
  <c r="G14" i="3"/>
  <c r="G15" i="3"/>
  <c r="H17" i="3"/>
  <c r="G17" i="3" s="1"/>
  <c r="H13" i="3"/>
  <c r="G13" i="3" s="1"/>
  <c r="H12" i="3"/>
  <c r="I25" i="1"/>
  <c r="C18" i="11"/>
  <c r="D18" i="11" s="1"/>
  <c r="F27" i="3"/>
  <c r="D11" i="5" l="1"/>
  <c r="G12" i="3"/>
  <c r="G11" i="3" s="1"/>
  <c r="G28" i="3"/>
  <c r="D13" i="5"/>
  <c r="H24" i="1"/>
  <c r="H15" i="1"/>
  <c r="H12" i="1"/>
  <c r="H16" i="1" l="1"/>
  <c r="H27" i="1"/>
  <c r="F16" i="3"/>
  <c r="H16" i="3"/>
  <c r="G16" i="3" s="1"/>
  <c r="G10" i="3" s="1"/>
  <c r="C26" i="11"/>
  <c r="C25" i="11" s="1"/>
  <c r="C11" i="11" s="1"/>
  <c r="C23" i="11"/>
  <c r="C17" i="11" s="1"/>
  <c r="C10" i="11" s="1"/>
  <c r="C15" i="11"/>
  <c r="C14" i="11" s="1"/>
  <c r="C9" i="11" s="1"/>
  <c r="C11" i="8"/>
  <c r="C10" i="8"/>
  <c r="C24" i="5"/>
  <c r="C22" i="5"/>
  <c r="C20" i="5"/>
  <c r="C14" i="5"/>
  <c r="C12" i="5"/>
  <c r="C10" i="5"/>
  <c r="F22" i="3"/>
  <c r="F21" i="3" s="1"/>
  <c r="F11" i="3"/>
  <c r="F10" i="3" s="1"/>
  <c r="C9" i="5" l="1"/>
  <c r="H28" i="1"/>
  <c r="C13" i="11"/>
  <c r="C12" i="11" s="1"/>
  <c r="C8" i="11" s="1"/>
  <c r="C19" i="5"/>
  <c r="I24" i="1"/>
  <c r="I15" i="1"/>
  <c r="I12" i="1"/>
  <c r="I16" i="1" s="1"/>
  <c r="I26" i="1" l="1"/>
  <c r="I27" i="1" s="1"/>
  <c r="I28" i="1" s="1"/>
  <c r="H22" i="3"/>
  <c r="G22" i="3" s="1"/>
  <c r="E26" i="11" l="1"/>
  <c r="E23" i="11"/>
  <c r="D23" i="11" s="1"/>
  <c r="E15" i="11"/>
  <c r="E10" i="8"/>
  <c r="D10" i="8" s="1"/>
  <c r="E24" i="5"/>
  <c r="D24" i="5" s="1"/>
  <c r="E14" i="11" l="1"/>
  <c r="D15" i="11"/>
  <c r="E25" i="11"/>
  <c r="D26" i="11"/>
  <c r="E17" i="11"/>
  <c r="D17" i="11" s="1"/>
  <c r="E11" i="11" l="1"/>
  <c r="D11" i="11" s="1"/>
  <c r="D25" i="11"/>
  <c r="E9" i="11"/>
  <c r="D9" i="11" s="1"/>
  <c r="D14" i="11"/>
  <c r="E13" i="11"/>
  <c r="E10" i="11"/>
  <c r="D10" i="11" s="1"/>
  <c r="G24" i="1"/>
  <c r="E12" i="11" l="1"/>
  <c r="D13" i="11"/>
  <c r="E22" i="5"/>
  <c r="D22" i="5" s="1"/>
  <c r="E20" i="5"/>
  <c r="D20" i="5" s="1"/>
  <c r="D19" i="5" s="1"/>
  <c r="E14" i="5"/>
  <c r="D14" i="5" s="1"/>
  <c r="E12" i="5"/>
  <c r="D12" i="5" s="1"/>
  <c r="E10" i="5"/>
  <c r="D10" i="5" s="1"/>
  <c r="D9" i="5" s="1"/>
  <c r="E8" i="11" l="1"/>
  <c r="D8" i="11" s="1"/>
  <c r="D12" i="11"/>
  <c r="H11" i="3"/>
  <c r="H10" i="3" s="1"/>
  <c r="E19" i="5" l="1"/>
  <c r="E9" i="5"/>
  <c r="E11" i="8"/>
  <c r="D11" i="8" s="1"/>
  <c r="G15" i="1" l="1"/>
  <c r="G12" i="1"/>
  <c r="G16" i="1" l="1"/>
  <c r="G26" i="1" l="1"/>
  <c r="G27" i="1" s="1"/>
  <c r="G28" i="1" s="1"/>
  <c r="H21" i="3"/>
  <c r="G21" i="3" s="1"/>
</calcChain>
</file>

<file path=xl/sharedStrings.xml><?xml version="1.0" encoding="utf-8"?>
<sst xmlns="http://schemas.openxmlformats.org/spreadsheetml/2006/main" count="174" uniqueCount="93">
  <si>
    <t>PRIHODI UKUPNO</t>
  </si>
  <si>
    <t>RASHODI UKUPNO</t>
  </si>
  <si>
    <t>RAZLIKA - VIŠAK / MANJAK</t>
  </si>
  <si>
    <t>Prihodi poslovanja</t>
  </si>
  <si>
    <t>Rashodi poslovanja</t>
  </si>
  <si>
    <t>Rashodi za zaposlene</t>
  </si>
  <si>
    <t>Rashodi za nabavu nefinancijske imovine</t>
  </si>
  <si>
    <t>BROJČANA OZNAKA I NAZIV</t>
  </si>
  <si>
    <t>04 Ekonomski poslovi</t>
  </si>
  <si>
    <t>Materijalni rashodi</t>
  </si>
  <si>
    <t>PRIJENOS SREDSTAVA IZ PRETHODNE GODINE</t>
  </si>
  <si>
    <t xml:space="preserve"> Prihodi od prodaje proizvoda i robe te pruženih usluga i prihodi od donacija</t>
  </si>
  <si>
    <t>3 Vlastiti prihodi</t>
  </si>
  <si>
    <t>31 Vlastiti prihodi</t>
  </si>
  <si>
    <t>Prihodi od prodaje nefinancijske imovine</t>
  </si>
  <si>
    <t>Prihodi od prodaje proizvedene dugotrajne imovine</t>
  </si>
  <si>
    <t>7 PRIHODI OD PRODAJE NEFINANCIJSKE IMOVINE</t>
  </si>
  <si>
    <t>6 PRIHODI POSLOVANJA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</si>
  <si>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</si>
  <si>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</si>
  <si>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</si>
  <si>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</si>
  <si>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UKUPNO RASHODI</t>
  </si>
  <si>
    <t>UKUPNO PRIHODI</t>
  </si>
  <si>
    <t>RAZLIKA PRIMITAKA I IZDATAKA</t>
  </si>
  <si>
    <t xml:space="preserve"> RAČUN PRIHODA I RASHODA </t>
  </si>
  <si>
    <t>PRIJENOS SREDSTAVA U SLJEDEĆE RAZDOBLJE</t>
  </si>
  <si>
    <t xml:space="preserve">NETO FINANCIRANJE </t>
  </si>
  <si>
    <t xml:space="preserve">VIŠAK/MANJAK + NETO FINANCIRANJE </t>
  </si>
  <si>
    <t>SAŽETAK RAČUNA PRIHODA I RASHODA</t>
  </si>
  <si>
    <t>Prihodi od imovine</t>
  </si>
  <si>
    <t>Prihodi od upravnih i administrativnih pristojbi, pristojbi po posebnim propisima i nakadama</t>
  </si>
  <si>
    <t>Kazne, upravne mjere i ostali prihodi</t>
  </si>
  <si>
    <t>Financijski rashodi</t>
  </si>
  <si>
    <t>Rashodi za nabavu proizvedene dugotrajne imovine</t>
  </si>
  <si>
    <t>HRVATSKA ENERGETSKA REGULATORNA AGENCIJA</t>
  </si>
  <si>
    <t>RAZVOJ ENERGETSKOG SUSTAVA I GOSPODARENJA UGLJIKOVODICIMA</t>
  </si>
  <si>
    <t>Administracija i upravljanje (IZ EVIDENCIJSKIH PRIHODA)</t>
  </si>
  <si>
    <t xml:space="preserve">          PROGRAM 3225</t>
  </si>
  <si>
    <t xml:space="preserve">               Aktivnost A918001</t>
  </si>
  <si>
    <t>Izvor financiranja 31</t>
  </si>
  <si>
    <t>Razred 3</t>
  </si>
  <si>
    <t>Skupina 32</t>
  </si>
  <si>
    <t>Izvor financiranja 43</t>
  </si>
  <si>
    <t>Skupina 31</t>
  </si>
  <si>
    <t>Skupina 34</t>
  </si>
  <si>
    <t>Razred 4</t>
  </si>
  <si>
    <t>Skupina 42</t>
  </si>
  <si>
    <t>Izvor financiranja 71</t>
  </si>
  <si>
    <t>Vlastiti prihodi</t>
  </si>
  <si>
    <t>Prihodi za posebne namjene</t>
  </si>
  <si>
    <t>Prihodi od prodaje ili zamjene nefinancijske imovine i naknade s naslova osiguranja</t>
  </si>
  <si>
    <t>0483: istraživanje i razvoj: Gorivo i energija</t>
  </si>
  <si>
    <t>4 Prihodi za posebne namjene</t>
  </si>
  <si>
    <t>43 Ostali prihodi za posebne namjene</t>
  </si>
  <si>
    <t>7 Prihodi od prodaje ili zamjene nefinancijske imovine i naknade s naslova osiguranja</t>
  </si>
  <si>
    <t>71 Prihodi od prodaje ili zamjene nefinancijske imovine i naknade s naslova osiguranja</t>
  </si>
  <si>
    <t>Tablica 1</t>
  </si>
  <si>
    <t>Tablica 2</t>
  </si>
  <si>
    <t>Tablica 3</t>
  </si>
  <si>
    <t>Tablica 5</t>
  </si>
  <si>
    <t>Tablica 4</t>
  </si>
  <si>
    <t>Tablica 6</t>
  </si>
  <si>
    <t>A) OPĆI DIO</t>
  </si>
  <si>
    <t xml:space="preserve"> SAŽETAK  RAČUNA PRIHODA I RASHODA I RAČUNA FINANCIRANJA</t>
  </si>
  <si>
    <t xml:space="preserve"> SAŽETAK RAČUNA FINANCIRANJA</t>
  </si>
  <si>
    <t>B) POSEBNI DIO</t>
  </si>
  <si>
    <t xml:space="preserve">PRIHODI I RASHODI PREMA EKONOMSKOJ KLASIFIKACIJI </t>
  </si>
  <si>
    <t>PRIHODI I RASHODI PREMA IZVORIMA FINANCIRANJA</t>
  </si>
  <si>
    <t>RASHODI PREMA FUNKCIJSKOJ KLASIFIKACIJI</t>
  </si>
  <si>
    <t>I. OPĆI DIO</t>
  </si>
  <si>
    <t xml:space="preserve"> RAČUN FINANCIRANJA</t>
  </si>
  <si>
    <t>Primici od financijske imovine i zaduživanja</t>
  </si>
  <si>
    <t>Primici od zaduživanja</t>
  </si>
  <si>
    <t>Izdaci za financijsku imovinu i otplate zajmova</t>
  </si>
  <si>
    <t>Izdaci za otplatu glavnice primljenih kredita i zajmova</t>
  </si>
  <si>
    <t>UKUPNO PRIMICI</t>
  </si>
  <si>
    <t xml:space="preserve">UKUPNO IZDACI </t>
  </si>
  <si>
    <t xml:space="preserve">RAČUN FINANCIRANJA PREMA EKONOMSKOJ KLASIFIKACIJI </t>
  </si>
  <si>
    <t>RAČUN FINANCIRANJA PREMA IZVORIMA FINANCIRANJA</t>
  </si>
  <si>
    <t>Tablica 7</t>
  </si>
  <si>
    <t>Tablica 8</t>
  </si>
  <si>
    <t>RAZRED I NAZIV</t>
  </si>
  <si>
    <t>Naknade građanima i kućanstvima na temelju osiguranja i druge naknade</t>
  </si>
  <si>
    <t>Skupina 37</t>
  </si>
  <si>
    <t>POVEĆANJE /SMANJENJE</t>
  </si>
  <si>
    <t>PLAN 2026.</t>
  </si>
  <si>
    <t>TEKUĆI PLAN 2026.</t>
  </si>
  <si>
    <t xml:space="preserve"> PLAN 2026.</t>
  </si>
  <si>
    <t>MINISTARSTVO GOSPODARSTVA</t>
  </si>
  <si>
    <t xml:space="preserve">     GLAVA 07750</t>
  </si>
  <si>
    <t xml:space="preserve">     RAZDJEL 077</t>
  </si>
  <si>
    <t>IZMJENE I DOPUNE FINANCIJSKOG PLANA HRVATSKE ENERGETSKE REGULATORNE AGENCIJE ZA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</si>
</sst>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indexed="8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i/>
      <sz val="10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8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wrapText="1"/>
    </xf>
    <xf numFmtId="0" fontId="12" fillId="2" borderId="5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vertical="center"/>
    </xf>
    <xf numFmtId="3" fontId="11" fillId="3" borderId="3" xfId="0" applyNumberFormat="1" applyFont="1" applyFill="1" applyBorder="1" applyAlignment="1">
      <alignment vertical="center"/>
    </xf>
    <xf numFmtId="3" fontId="11" fillId="3" borderId="3" xfId="0" applyNumberFormat="1" applyFont="1" applyFill="1" applyBorder="1" applyAlignment="1">
      <alignment horizontal="right"/>
    </xf>
    <xf numFmtId="0" fontId="11" fillId="3" borderId="1" xfId="0" applyFont="1" applyFill="1" applyBorder="1" applyAlignment="1">
      <alignment horizontal="left" vertical="center"/>
    </xf>
    <xf numFmtId="3" fontId="11" fillId="3" borderId="3" xfId="0" applyNumberFormat="1" applyFont="1" applyFill="1" applyBorder="1" applyAlignment="1">
      <alignment vertical="center" wrapText="1"/>
    </xf>
    <xf numFmtId="0" fontId="9" fillId="0" borderId="0" xfId="0" applyFont="1"/>
    <xf numFmtId="0" fontId="4" fillId="3" borderId="0" xfId="0" applyFont="1" applyFill="1"/>
    <xf numFmtId="0" fontId="4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3" fontId="11" fillId="3" borderId="3" xfId="0" applyNumberFormat="1" applyFont="1" applyFill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 applyAlignment="1">
      <alignment vertical="top" wrapText="1"/>
    </xf>
    <xf numFmtId="0" fontId="8" fillId="0" borderId="0" xfId="0" applyFont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20" fillId="0" borderId="0" xfId="0" applyFont="1"/>
    <xf numFmtId="0" fontId="2" fillId="2" borderId="0" xfId="0" applyFont="1" applyFill="1" applyAlignment="1">
      <alignment vertical="center" wrapText="1"/>
    </xf>
    <xf numFmtId="3" fontId="14" fillId="0" borderId="3" xfId="0" applyNumberFormat="1" applyFont="1" applyBorder="1" applyAlignment="1">
      <alignment horizontal="right"/>
    </xf>
    <xf numFmtId="3" fontId="11" fillId="0" borderId="3" xfId="0" applyNumberFormat="1" applyFont="1" applyBorder="1" applyAlignment="1">
      <alignment horizontal="right"/>
    </xf>
    <xf numFmtId="0" fontId="11" fillId="0" borderId="3" xfId="0" quotePrefix="1" applyFont="1" applyBorder="1" applyAlignment="1">
      <alignment horizontal="left" vertical="center"/>
    </xf>
    <xf numFmtId="0" fontId="14" fillId="0" borderId="3" xfId="0" quotePrefix="1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 wrapText="1"/>
    </xf>
    <xf numFmtId="0" fontId="15" fillId="0" borderId="3" xfId="0" quotePrefix="1" applyFont="1" applyBorder="1" applyAlignment="1">
      <alignment horizontal="left" vertical="center"/>
    </xf>
    <xf numFmtId="0" fontId="11" fillId="0" borderId="3" xfId="0" quotePrefix="1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/>
    </xf>
    <xf numFmtId="0" fontId="11" fillId="0" borderId="3" xfId="0" applyFont="1" applyBorder="1" applyAlignment="1">
      <alignment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3" xfId="0" quotePrefix="1" applyFont="1" applyFill="1" applyBorder="1" applyAlignment="1">
      <alignment horizontal="center" vertical="center" wrapText="1"/>
    </xf>
    <xf numFmtId="0" fontId="16" fillId="0" borderId="3" xfId="0" quotePrefix="1" applyFont="1" applyBorder="1" applyAlignment="1">
      <alignment horizontal="left" vertical="center" wrapText="1" indent="1"/>
    </xf>
    <xf numFmtId="0" fontId="16" fillId="0" borderId="3" xfId="0" applyFont="1" applyBorder="1" applyAlignment="1">
      <alignment horizontal="left" vertical="center" wrapText="1" indent="1"/>
    </xf>
    <xf numFmtId="0" fontId="11" fillId="3" borderId="3" xfId="0" applyFont="1" applyFill="1" applyBorder="1" applyAlignment="1">
      <alignment horizontal="left" vertical="center" wrapText="1"/>
    </xf>
    <xf numFmtId="0" fontId="23" fillId="0" borderId="0" xfId="0" applyFont="1" applyAlignment="1">
      <alignment vertical="top" wrapText="1"/>
    </xf>
    <xf numFmtId="0" fontId="22" fillId="0" borderId="0" xfId="0" applyFont="1" applyAlignment="1">
      <alignment vertical="top" wrapText="1"/>
    </xf>
    <xf numFmtId="0" fontId="11" fillId="2" borderId="3" xfId="0" applyFont="1" applyFill="1" applyBorder="1" applyAlignment="1">
      <alignment horizontal="left" vertical="center" wrapText="1"/>
    </xf>
    <xf numFmtId="0" fontId="14" fillId="2" borderId="3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vertical="center" wrapText="1"/>
    </xf>
    <xf numFmtId="0" fontId="14" fillId="2" borderId="3" xfId="0" applyFont="1" applyFill="1" applyBorder="1" applyAlignment="1">
      <alignment vertical="center" wrapText="1"/>
    </xf>
    <xf numFmtId="0" fontId="24" fillId="0" borderId="0" xfId="0" applyFont="1" applyAlignment="1">
      <alignment horizontal="center" vertical="center" wrapText="1"/>
    </xf>
    <xf numFmtId="3" fontId="14" fillId="3" borderId="3" xfId="0" applyNumberFormat="1" applyFont="1" applyFill="1" applyBorder="1" applyAlignment="1">
      <alignment vertical="center"/>
    </xf>
    <xf numFmtId="0" fontId="14" fillId="2" borderId="0" xfId="0" applyFont="1" applyFill="1" applyAlignment="1">
      <alignment horizontal="left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3" fontId="11" fillId="0" borderId="3" xfId="0" applyNumberFormat="1" applyFont="1" applyBorder="1"/>
    <xf numFmtId="3" fontId="11" fillId="0" borderId="3" xfId="0" applyNumberFormat="1" applyFont="1" applyBorder="1" applyAlignment="1">
      <alignment wrapText="1"/>
    </xf>
    <xf numFmtId="0" fontId="11" fillId="0" borderId="3" xfId="0" applyFont="1" applyBorder="1" applyAlignment="1">
      <alignment horizontal="left" wrapText="1"/>
    </xf>
    <xf numFmtId="0" fontId="14" fillId="0" borderId="3" xfId="0" quotePrefix="1" applyFont="1" applyBorder="1" applyAlignment="1">
      <alignment horizontal="left"/>
    </xf>
    <xf numFmtId="0" fontId="11" fillId="0" borderId="3" xfId="0" quotePrefix="1" applyFont="1" applyBorder="1" applyAlignment="1">
      <alignment horizontal="left"/>
    </xf>
    <xf numFmtId="0" fontId="11" fillId="0" borderId="3" xfId="0" quotePrefix="1" applyFont="1" applyBorder="1" applyAlignment="1">
      <alignment horizontal="left" wrapText="1"/>
    </xf>
    <xf numFmtId="0" fontId="15" fillId="0" borderId="3" xfId="0" quotePrefix="1" applyFont="1" applyBorder="1" applyAlignment="1">
      <alignment horizontal="left"/>
    </xf>
    <xf numFmtId="0" fontId="16" fillId="0" borderId="3" xfId="0" quotePrefix="1" applyFont="1" applyBorder="1" applyAlignment="1">
      <alignment horizontal="left"/>
    </xf>
    <xf numFmtId="3" fontId="11" fillId="3" borderId="3" xfId="0" applyNumberFormat="1" applyFont="1" applyFill="1" applyBorder="1" applyAlignment="1">
      <alignment horizontal="right" wrapText="1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horizontal="center" wrapText="1"/>
    </xf>
    <xf numFmtId="0" fontId="11" fillId="0" borderId="3" xfId="0" applyFont="1" applyBorder="1" applyAlignment="1">
      <alignment wrapText="1"/>
    </xf>
    <xf numFmtId="0" fontId="11" fillId="0" borderId="3" xfId="0" applyFont="1" applyBorder="1" applyAlignment="1">
      <alignment horizontal="center" wrapText="1"/>
    </xf>
    <xf numFmtId="0" fontId="26" fillId="0" borderId="0" xfId="0" applyFont="1" applyAlignment="1">
      <alignment horizontal="left" vertical="center" wrapText="1" indent="1"/>
    </xf>
    <xf numFmtId="3" fontId="25" fillId="0" borderId="2" xfId="0" applyNumberFormat="1" applyFont="1" applyBorder="1" applyAlignment="1">
      <alignment horizontal="right"/>
    </xf>
    <xf numFmtId="0" fontId="12" fillId="0" borderId="0" xfId="0" applyFont="1" applyAlignment="1">
      <alignment vertical="top" wrapText="1"/>
    </xf>
    <xf numFmtId="0" fontId="27" fillId="2" borderId="0" xfId="0" applyFont="1" applyFill="1" applyAlignment="1">
      <alignment horizontal="center" vertical="center" wrapText="1"/>
    </xf>
    <xf numFmtId="3" fontId="14" fillId="2" borderId="3" xfId="0" applyNumberFormat="1" applyFont="1" applyFill="1" applyBorder="1" applyAlignment="1">
      <alignment horizontal="right"/>
    </xf>
    <xf numFmtId="0" fontId="28" fillId="0" borderId="0" xfId="0" applyFont="1" applyAlignment="1">
      <alignment horizontal="center" vertical="center" wrapText="1"/>
    </xf>
    <xf numFmtId="3" fontId="11" fillId="2" borderId="3" xfId="0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vertical="center" wrapText="1"/>
    </xf>
    <xf numFmtId="0" fontId="14" fillId="3" borderId="4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14" fillId="0" borderId="2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4" fillId="0" borderId="4" xfId="0" applyFont="1" applyBorder="1" applyAlignment="1">
      <alignment vertical="center"/>
    </xf>
    <xf numFmtId="0" fontId="11" fillId="0" borderId="1" xfId="0" quotePrefix="1" applyFont="1" applyBorder="1" applyAlignment="1">
      <alignment horizontal="left" vertical="center"/>
    </xf>
    <xf numFmtId="0" fontId="14" fillId="0" borderId="2" xfId="0" applyFont="1" applyBorder="1" applyAlignment="1">
      <alignment vertical="center"/>
    </xf>
    <xf numFmtId="0" fontId="11" fillId="3" borderId="3" xfId="0" quotePrefix="1" applyFont="1" applyFill="1" applyBorder="1" applyAlignment="1">
      <alignment horizontal="center" vertical="center" wrapText="1"/>
    </xf>
    <xf numFmtId="0" fontId="13" fillId="3" borderId="3" xfId="0" quotePrefix="1" applyFont="1" applyFill="1" applyBorder="1" applyAlignment="1">
      <alignment horizontal="center" wrapText="1"/>
    </xf>
    <xf numFmtId="0" fontId="13" fillId="3" borderId="1" xfId="0" quotePrefix="1" applyFont="1" applyFill="1" applyBorder="1" applyAlignment="1">
      <alignment horizontal="center" wrapText="1"/>
    </xf>
    <xf numFmtId="0" fontId="5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left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1" fillId="3" borderId="3" xfId="0" quotePrefix="1" applyFont="1" applyFill="1" applyBorder="1" applyAlignment="1">
      <alignment horizontal="left" vertical="center" wrapText="1"/>
    </xf>
    <xf numFmtId="0" fontId="11" fillId="3" borderId="1" xfId="0" quotePrefix="1" applyFont="1" applyFill="1" applyBorder="1" applyAlignment="1">
      <alignment horizontal="left" vertical="center" wrapText="1"/>
    </xf>
    <xf numFmtId="0" fontId="11" fillId="0" borderId="1" xfId="0" quotePrefix="1" applyFont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1" fillId="3" borderId="1" xfId="0" quotePrefix="1" applyFont="1" applyFill="1" applyBorder="1" applyAlignment="1">
      <alignment horizontal="left" wrapText="1"/>
    </xf>
    <xf numFmtId="0" fontId="11" fillId="3" borderId="2" xfId="0" quotePrefix="1" applyFont="1" applyFill="1" applyBorder="1" applyAlignment="1">
      <alignment horizontal="left" wrapText="1"/>
    </xf>
    <xf numFmtId="0" fontId="11" fillId="3" borderId="4" xfId="0" quotePrefix="1" applyFont="1" applyFill="1" applyBorder="1" applyAlignment="1">
      <alignment horizontal="left" wrapText="1"/>
    </xf>
    <xf numFmtId="0" fontId="13" fillId="3" borderId="1" xfId="0" quotePrefix="1" applyFont="1" applyFill="1" applyBorder="1" applyAlignment="1">
      <alignment horizontal="center" vertical="center" wrapText="1"/>
    </xf>
    <xf numFmtId="0" fontId="13" fillId="3" borderId="2" xfId="0" quotePrefix="1" applyFont="1" applyFill="1" applyBorder="1" applyAlignment="1">
      <alignment horizontal="center" vertical="center" wrapText="1"/>
    </xf>
    <xf numFmtId="0" fontId="13" fillId="3" borderId="4" xfId="0" quotePrefix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left" vertical="center" wrapText="1"/>
    </xf>
    <xf numFmtId="0" fontId="19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24" fillId="2" borderId="0" xfId="0" applyFont="1" applyFill="1" applyAlignment="1">
      <alignment horizontal="center" vertical="center" wrapText="1"/>
    </xf>
    <xf numFmtId="0" fontId="27" fillId="2" borderId="0" xfId="0" applyFont="1" applyFill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Obično_List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T30"/>
  <sheetViews>
    <sheetView tabSelected="1" zoomScaleNormal="100" workbookViewId="0"/>
  </sheetViews>
  <sheetFormatPr defaultRowHeight="15" x14ac:dyDescent="0.25"/>
  <cols>
    <col min="1" max="5" width="9.140625" style="2"/>
    <col min="6" max="8" width="25.28515625" style="2" customWidth="1"/>
    <col min="9" max="9" width="17.42578125" style="2" bestFit="1" customWidth="1"/>
    <col min="10" max="10" width="25.28515625" style="2" customWidth="1"/>
    <col min="11" max="16384" width="9.140625" style="2"/>
  </cols>
  <sheetData>
    <row r="1" spans="2:10" ht="42" customHeight="1" x14ac:dyDescent="0.25">
      <c r="B1" s="75" t="s">
        <v>92</v>
      </c>
      <c r="C1" s="75"/>
      <c r="D1" s="75"/>
      <c r="E1" s="75"/>
      <c r="F1" s="75"/>
      <c r="G1" s="75"/>
      <c r="H1" s="75"/>
      <c r="I1" s="75"/>
      <c r="J1" s="1"/>
    </row>
    <row r="2" spans="2:10" ht="18" customHeight="1" x14ac:dyDescent="0.25">
      <c r="B2" s="88"/>
      <c r="C2" s="88"/>
      <c r="D2" s="88"/>
      <c r="E2" s="88"/>
      <c r="F2" s="88"/>
      <c r="G2" s="88"/>
      <c r="H2" s="88"/>
      <c r="I2" s="88"/>
      <c r="J2" s="3"/>
    </row>
    <row r="3" spans="2:10" ht="15.75" customHeight="1" x14ac:dyDescent="0.25">
      <c r="B3" s="75" t="s">
        <v>63</v>
      </c>
      <c r="C3" s="75"/>
      <c r="D3" s="75"/>
      <c r="E3" s="75"/>
      <c r="F3" s="75"/>
      <c r="G3" s="75"/>
      <c r="H3" s="75"/>
      <c r="I3" s="75"/>
      <c r="J3" s="4"/>
    </row>
    <row r="4" spans="2:10" ht="18.75" x14ac:dyDescent="0.25">
      <c r="B4" s="89"/>
      <c r="C4" s="89"/>
      <c r="D4" s="89"/>
      <c r="E4" s="89"/>
      <c r="F4" s="89"/>
      <c r="G4" s="89"/>
      <c r="H4" s="89"/>
      <c r="I4" s="89"/>
      <c r="J4" s="6"/>
    </row>
    <row r="5" spans="2:10" ht="18" customHeight="1" x14ac:dyDescent="0.25">
      <c r="B5" s="75" t="s">
        <v>64</v>
      </c>
      <c r="C5" s="75"/>
      <c r="D5" s="75"/>
      <c r="E5" s="75"/>
      <c r="F5" s="75"/>
      <c r="G5" s="75"/>
      <c r="H5" s="75"/>
      <c r="I5" s="75"/>
      <c r="J5" s="7"/>
    </row>
    <row r="6" spans="2:10" ht="18" customHeight="1" x14ac:dyDescent="0.25">
      <c r="B6" s="90" t="s">
        <v>57</v>
      </c>
      <c r="C6" s="90"/>
      <c r="D6" s="90"/>
      <c r="E6" s="90"/>
      <c r="F6" s="90"/>
      <c r="G6" s="90"/>
      <c r="H6" s="90"/>
      <c r="I6" s="90"/>
      <c r="J6" s="7"/>
    </row>
    <row r="7" spans="2:10" ht="18" customHeight="1" x14ac:dyDescent="0.25">
      <c r="B7" s="95" t="s">
        <v>29</v>
      </c>
      <c r="C7" s="95"/>
      <c r="D7" s="95"/>
      <c r="E7" s="95"/>
      <c r="F7" s="95"/>
      <c r="G7" s="8"/>
      <c r="H7" s="8"/>
      <c r="I7" s="8"/>
    </row>
    <row r="8" spans="2:10" ht="25.5" x14ac:dyDescent="0.25">
      <c r="B8" s="85" t="s">
        <v>82</v>
      </c>
      <c r="C8" s="85"/>
      <c r="D8" s="85"/>
      <c r="E8" s="85"/>
      <c r="F8" s="85"/>
      <c r="G8" s="38" t="s">
        <v>86</v>
      </c>
      <c r="H8" s="38" t="s">
        <v>85</v>
      </c>
      <c r="I8" s="38" t="s">
        <v>87</v>
      </c>
    </row>
    <row r="9" spans="2:10" x14ac:dyDescent="0.25">
      <c r="B9" s="86">
        <v>1</v>
      </c>
      <c r="C9" s="86"/>
      <c r="D9" s="86"/>
      <c r="E9" s="86"/>
      <c r="F9" s="87"/>
      <c r="G9" s="34">
        <v>3</v>
      </c>
      <c r="H9" s="34">
        <v>4</v>
      </c>
      <c r="I9" s="34">
        <v>5</v>
      </c>
    </row>
    <row r="10" spans="2:10" x14ac:dyDescent="0.25">
      <c r="B10" s="79" t="s">
        <v>17</v>
      </c>
      <c r="C10" s="80"/>
      <c r="D10" s="80"/>
      <c r="E10" s="80"/>
      <c r="F10" s="82"/>
      <c r="G10" s="26">
        <f>2000+18000+3000+7000000+17500</f>
        <v>7040500</v>
      </c>
      <c r="H10" s="26">
        <v>-589600</v>
      </c>
      <c r="I10" s="26">
        <f>G10+H10</f>
        <v>6450900</v>
      </c>
    </row>
    <row r="11" spans="2:10" x14ac:dyDescent="0.25">
      <c r="B11" s="83" t="s">
        <v>16</v>
      </c>
      <c r="C11" s="84"/>
      <c r="D11" s="84"/>
      <c r="E11" s="84"/>
      <c r="F11" s="82"/>
      <c r="G11" s="26">
        <v>1000</v>
      </c>
      <c r="H11" s="26">
        <v>2800</v>
      </c>
      <c r="I11" s="26">
        <f>G11+H11</f>
        <v>3800</v>
      </c>
    </row>
    <row r="12" spans="2:10" x14ac:dyDescent="0.25">
      <c r="B12" s="76" t="s">
        <v>0</v>
      </c>
      <c r="C12" s="77"/>
      <c r="D12" s="77"/>
      <c r="E12" s="77"/>
      <c r="F12" s="78"/>
      <c r="G12" s="10">
        <f>+G11+G10</f>
        <v>7041500</v>
      </c>
      <c r="H12" s="10">
        <f>+H11+H10</f>
        <v>-586800</v>
      </c>
      <c r="I12" s="10">
        <f>+I11+I10</f>
        <v>6454700</v>
      </c>
      <c r="J12" s="20"/>
    </row>
    <row r="13" spans="2:10" x14ac:dyDescent="0.25">
      <c r="B13" s="94" t="s">
        <v>18</v>
      </c>
      <c r="C13" s="80"/>
      <c r="D13" s="80"/>
      <c r="E13" s="80"/>
      <c r="F13" s="81"/>
      <c r="G13" s="26">
        <f>20000+6102000</f>
        <v>6122000</v>
      </c>
      <c r="H13" s="26">
        <f>+I13-G13</f>
        <v>-21300</v>
      </c>
      <c r="I13" s="26">
        <v>6100700</v>
      </c>
    </row>
    <row r="14" spans="2:10" x14ac:dyDescent="0.25">
      <c r="B14" s="83" t="s">
        <v>19</v>
      </c>
      <c r="C14" s="84"/>
      <c r="D14" s="84"/>
      <c r="E14" s="84"/>
      <c r="F14" s="82"/>
      <c r="G14" s="26">
        <f>166000+1000</f>
        <v>167000</v>
      </c>
      <c r="H14" s="26">
        <f>+I14-G14</f>
        <v>21300</v>
      </c>
      <c r="I14" s="26">
        <v>188300</v>
      </c>
    </row>
    <row r="15" spans="2:10" x14ac:dyDescent="0.25">
      <c r="B15" s="12" t="s">
        <v>1</v>
      </c>
      <c r="C15" s="9"/>
      <c r="D15" s="9"/>
      <c r="E15" s="9"/>
      <c r="F15" s="9"/>
      <c r="G15" s="10">
        <f>+G13+G14</f>
        <v>6289000</v>
      </c>
      <c r="H15" s="10">
        <f>+H13+H14</f>
        <v>0</v>
      </c>
      <c r="I15" s="10">
        <f>+I13+I14</f>
        <v>6289000</v>
      </c>
    </row>
    <row r="16" spans="2:10" x14ac:dyDescent="0.25">
      <c r="B16" s="93" t="s">
        <v>2</v>
      </c>
      <c r="C16" s="77"/>
      <c r="D16" s="77"/>
      <c r="E16" s="77"/>
      <c r="F16" s="77"/>
      <c r="G16" s="13">
        <f>+G12-G15</f>
        <v>752500</v>
      </c>
      <c r="H16" s="13">
        <f>+H12-H15</f>
        <v>-586800</v>
      </c>
      <c r="I16" s="13">
        <f>+I12-I15</f>
        <v>165700</v>
      </c>
    </row>
    <row r="17" spans="1:46" ht="26.25" customHeight="1" x14ac:dyDescent="0.25">
      <c r="B17" s="91"/>
      <c r="C17" s="91"/>
      <c r="D17" s="91"/>
      <c r="E17" s="91"/>
      <c r="F17" s="91"/>
      <c r="G17" s="91"/>
      <c r="H17" s="91"/>
      <c r="I17" s="91"/>
      <c r="J17" s="14"/>
    </row>
    <row r="18" spans="1:46" ht="21.75" customHeight="1" x14ac:dyDescent="0.25">
      <c r="B18" s="96" t="s">
        <v>58</v>
      </c>
      <c r="C18" s="96"/>
      <c r="D18" s="96"/>
      <c r="E18" s="96"/>
      <c r="F18" s="96"/>
      <c r="G18" s="96"/>
      <c r="H18" s="96"/>
      <c r="I18" s="96"/>
      <c r="J18" s="14"/>
    </row>
    <row r="19" spans="1:46" ht="18" customHeight="1" x14ac:dyDescent="0.25">
      <c r="B19" s="97" t="s">
        <v>65</v>
      </c>
      <c r="C19" s="97"/>
      <c r="D19" s="97"/>
      <c r="E19" s="97"/>
      <c r="F19" s="97"/>
      <c r="G19" s="97"/>
      <c r="H19" s="97"/>
      <c r="I19" s="97"/>
      <c r="J19" s="14"/>
    </row>
    <row r="20" spans="1:46" ht="25.5" x14ac:dyDescent="0.25">
      <c r="B20" s="85" t="s">
        <v>7</v>
      </c>
      <c r="C20" s="85"/>
      <c r="D20" s="85"/>
      <c r="E20" s="85"/>
      <c r="F20" s="85"/>
      <c r="G20" s="38" t="s">
        <v>86</v>
      </c>
      <c r="H20" s="38" t="s">
        <v>85</v>
      </c>
      <c r="I20" s="38" t="s">
        <v>87</v>
      </c>
    </row>
    <row r="21" spans="1:46" x14ac:dyDescent="0.25">
      <c r="B21" s="101">
        <v>1</v>
      </c>
      <c r="C21" s="102"/>
      <c r="D21" s="102"/>
      <c r="E21" s="102"/>
      <c r="F21" s="103"/>
      <c r="G21" s="34">
        <v>3</v>
      </c>
      <c r="H21" s="34">
        <v>4</v>
      </c>
      <c r="I21" s="34">
        <v>5</v>
      </c>
    </row>
    <row r="22" spans="1:46" ht="15.75" customHeight="1" x14ac:dyDescent="0.25">
      <c r="B22" s="79" t="s">
        <v>20</v>
      </c>
      <c r="C22" s="104"/>
      <c r="D22" s="104"/>
      <c r="E22" s="104"/>
      <c r="F22" s="105"/>
      <c r="G22" s="26">
        <v>0</v>
      </c>
      <c r="H22" s="26">
        <v>0</v>
      </c>
      <c r="I22" s="26">
        <v>0</v>
      </c>
    </row>
    <row r="23" spans="1:46" x14ac:dyDescent="0.25">
      <c r="B23" s="79" t="s">
        <v>21</v>
      </c>
      <c r="C23" s="80"/>
      <c r="D23" s="80"/>
      <c r="E23" s="80"/>
      <c r="F23" s="81"/>
      <c r="G23" s="26">
        <v>0</v>
      </c>
      <c r="H23" s="26">
        <v>0</v>
      </c>
      <c r="I23" s="26">
        <v>0</v>
      </c>
    </row>
    <row r="24" spans="1:46" ht="15" customHeight="1" x14ac:dyDescent="0.25">
      <c r="B24" s="98" t="s">
        <v>24</v>
      </c>
      <c r="C24" s="99"/>
      <c r="D24" s="99"/>
      <c r="E24" s="99"/>
      <c r="F24" s="100"/>
      <c r="G24" s="50">
        <f t="shared" ref="G24:I24" si="0">G22-G23</f>
        <v>0</v>
      </c>
      <c r="H24" s="50">
        <f t="shared" si="0"/>
        <v>0</v>
      </c>
      <c r="I24" s="50">
        <f t="shared" si="0"/>
        <v>0</v>
      </c>
    </row>
    <row r="25" spans="1:46" s="15" customFormat="1" ht="15" customHeight="1" x14ac:dyDescent="0.25">
      <c r="A25" s="2"/>
      <c r="B25" s="79" t="s">
        <v>10</v>
      </c>
      <c r="C25" s="80"/>
      <c r="D25" s="80"/>
      <c r="E25" s="80"/>
      <c r="F25" s="81"/>
      <c r="G25" s="26">
        <v>16733017</v>
      </c>
      <c r="H25" s="26">
        <v>-1502728</v>
      </c>
      <c r="I25" s="26">
        <f>+G25+H25</f>
        <v>15230289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</row>
    <row r="26" spans="1:46" s="15" customFormat="1" ht="15" customHeight="1" x14ac:dyDescent="0.25">
      <c r="A26" s="2"/>
      <c r="B26" s="79" t="s">
        <v>26</v>
      </c>
      <c r="C26" s="80"/>
      <c r="D26" s="80"/>
      <c r="E26" s="80"/>
      <c r="F26" s="81"/>
      <c r="G26" s="26">
        <f>-(+G25+G16)</f>
        <v>-17485517</v>
      </c>
      <c r="H26" s="26">
        <v>2089528</v>
      </c>
      <c r="I26" s="26">
        <f>-(+I25+I16)</f>
        <v>-15395989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</row>
    <row r="27" spans="1:46" s="17" customFormat="1" x14ac:dyDescent="0.25">
      <c r="A27" s="16"/>
      <c r="B27" s="98" t="s">
        <v>27</v>
      </c>
      <c r="C27" s="99"/>
      <c r="D27" s="99"/>
      <c r="E27" s="99"/>
      <c r="F27" s="100"/>
      <c r="G27" s="10">
        <f t="shared" ref="G27:I27" si="1">+G25+G26</f>
        <v>-752500</v>
      </c>
      <c r="H27" s="10">
        <f t="shared" si="1"/>
        <v>586800</v>
      </c>
      <c r="I27" s="10">
        <f t="shared" si="1"/>
        <v>-165700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</row>
    <row r="28" spans="1:46" x14ac:dyDescent="0.25">
      <c r="B28" s="92" t="s">
        <v>28</v>
      </c>
      <c r="C28" s="92"/>
      <c r="D28" s="92"/>
      <c r="E28" s="92"/>
      <c r="F28" s="92"/>
      <c r="G28" s="18">
        <f>+G16+G27</f>
        <v>0</v>
      </c>
      <c r="H28" s="18">
        <f>+H16+H27</f>
        <v>0</v>
      </c>
      <c r="I28" s="18">
        <f>+I16+I27</f>
        <v>0</v>
      </c>
    </row>
    <row r="30" spans="1:46" x14ac:dyDescent="0.25">
      <c r="B30" s="19"/>
      <c r="C30" s="19"/>
      <c r="D30" s="19"/>
      <c r="E30" s="19"/>
      <c r="F30" s="19"/>
      <c r="G30" s="19"/>
      <c r="H30" s="19"/>
      <c r="I30" s="19"/>
    </row>
  </sheetData>
  <mergeCells count="27">
    <mergeCell ref="B28:F28"/>
    <mergeCell ref="B14:F14"/>
    <mergeCell ref="B16:F16"/>
    <mergeCell ref="B13:F13"/>
    <mergeCell ref="B7:F7"/>
    <mergeCell ref="B18:I18"/>
    <mergeCell ref="B19:I19"/>
    <mergeCell ref="B27:F27"/>
    <mergeCell ref="B24:F24"/>
    <mergeCell ref="B25:F25"/>
    <mergeCell ref="B26:F26"/>
    <mergeCell ref="B20:F20"/>
    <mergeCell ref="B21:F21"/>
    <mergeCell ref="B22:F22"/>
    <mergeCell ref="B1:I1"/>
    <mergeCell ref="B12:F12"/>
    <mergeCell ref="B23:F23"/>
    <mergeCell ref="B10:F10"/>
    <mergeCell ref="B11:F11"/>
    <mergeCell ref="B8:F8"/>
    <mergeCell ref="B9:F9"/>
    <mergeCell ref="B2:I2"/>
    <mergeCell ref="B4:I4"/>
    <mergeCell ref="B6:I6"/>
    <mergeCell ref="B17:I17"/>
    <mergeCell ref="B5:I5"/>
    <mergeCell ref="B3:I3"/>
  </mergeCells>
  <pageMargins left="0.7" right="0.7" top="0.75" bottom="0.75" header="0.3" footer="0.3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H33"/>
  <sheetViews>
    <sheetView zoomScale="90" zoomScaleNormal="90" workbookViewId="0">
      <selection sqref="A1:H1"/>
    </sheetView>
  </sheetViews>
  <sheetFormatPr defaultRowHeight="15" x14ac:dyDescent="0.25"/>
  <cols>
    <col min="1" max="1" width="4.5703125" style="2" customWidth="1"/>
    <col min="2" max="2" width="5.85546875" style="2" customWidth="1"/>
    <col min="3" max="4" width="7" style="2" customWidth="1"/>
    <col min="5" max="5" width="44.7109375" style="2" customWidth="1"/>
    <col min="6" max="8" width="18.7109375" style="2" customWidth="1"/>
    <col min="9" max="16384" width="9.140625" style="2"/>
  </cols>
  <sheetData>
    <row r="1" spans="1:8" ht="18.75" x14ac:dyDescent="0.25">
      <c r="A1" s="89"/>
      <c r="B1" s="89"/>
      <c r="C1" s="89"/>
      <c r="D1" s="89"/>
      <c r="E1" s="89"/>
      <c r="F1" s="89"/>
      <c r="G1" s="89"/>
      <c r="H1" s="89"/>
    </row>
    <row r="2" spans="1:8" ht="15.75" customHeight="1" x14ac:dyDescent="0.25">
      <c r="A2" s="75" t="s">
        <v>63</v>
      </c>
      <c r="B2" s="75"/>
      <c r="C2" s="75"/>
      <c r="D2" s="75"/>
      <c r="E2" s="75"/>
      <c r="F2" s="75"/>
      <c r="G2" s="75"/>
      <c r="H2" s="75"/>
    </row>
    <row r="3" spans="1:8" ht="18.75" x14ac:dyDescent="0.25">
      <c r="A3" s="88"/>
      <c r="B3" s="88"/>
      <c r="C3" s="88"/>
      <c r="D3" s="88"/>
      <c r="E3" s="88"/>
      <c r="F3" s="88"/>
      <c r="G3" s="88"/>
      <c r="H3" s="88"/>
    </row>
    <row r="4" spans="1:8" ht="15.75" customHeight="1" x14ac:dyDescent="0.25">
      <c r="A4" s="75" t="s">
        <v>25</v>
      </c>
      <c r="B4" s="75"/>
      <c r="C4" s="75"/>
      <c r="D4" s="75"/>
      <c r="E4" s="75"/>
      <c r="F4" s="75"/>
      <c r="G4" s="75"/>
      <c r="H4" s="75"/>
    </row>
    <row r="5" spans="1:8" ht="18.75" x14ac:dyDescent="0.25">
      <c r="A5" s="88"/>
      <c r="B5" s="88"/>
      <c r="C5" s="88"/>
      <c r="D5" s="88"/>
      <c r="E5" s="88"/>
      <c r="F5" s="88"/>
      <c r="G5" s="88"/>
      <c r="H5" s="88"/>
    </row>
    <row r="6" spans="1:8" ht="15.75" customHeight="1" x14ac:dyDescent="0.25">
      <c r="A6" s="75" t="s">
        <v>67</v>
      </c>
      <c r="B6" s="75"/>
      <c r="C6" s="75"/>
      <c r="D6" s="75"/>
      <c r="E6" s="75"/>
      <c r="F6" s="75"/>
      <c r="G6" s="75"/>
      <c r="H6" s="75"/>
    </row>
    <row r="7" spans="1:8" x14ac:dyDescent="0.25">
      <c r="A7" s="109" t="s">
        <v>59</v>
      </c>
      <c r="B7" s="109"/>
      <c r="C7" s="109"/>
      <c r="D7" s="109"/>
      <c r="E7" s="109"/>
      <c r="F7" s="109"/>
      <c r="G7" s="109"/>
      <c r="H7" s="109"/>
    </row>
    <row r="8" spans="1:8" ht="45" customHeight="1" x14ac:dyDescent="0.25">
      <c r="A8" s="85" t="s">
        <v>7</v>
      </c>
      <c r="B8" s="85"/>
      <c r="C8" s="85"/>
      <c r="D8" s="85"/>
      <c r="E8" s="85"/>
      <c r="F8" s="38" t="s">
        <v>88</v>
      </c>
      <c r="G8" s="38" t="s">
        <v>85</v>
      </c>
      <c r="H8" s="38" t="s">
        <v>87</v>
      </c>
    </row>
    <row r="9" spans="1:8" x14ac:dyDescent="0.25">
      <c r="A9" s="106">
        <v>1</v>
      </c>
      <c r="B9" s="107"/>
      <c r="C9" s="107"/>
      <c r="D9" s="107"/>
      <c r="E9" s="108"/>
      <c r="F9" s="34">
        <v>3</v>
      </c>
      <c r="G9" s="34">
        <v>4</v>
      </c>
      <c r="H9" s="34">
        <v>5</v>
      </c>
    </row>
    <row r="10" spans="1:8" x14ac:dyDescent="0.25">
      <c r="A10" s="56"/>
      <c r="B10" s="56"/>
      <c r="C10" s="56"/>
      <c r="D10" s="56"/>
      <c r="E10" s="56" t="s">
        <v>23</v>
      </c>
      <c r="F10" s="54">
        <f>+F11+F16</f>
        <v>7041500</v>
      </c>
      <c r="G10" s="54">
        <f>+G11+G16</f>
        <v>-586800</v>
      </c>
      <c r="H10" s="54">
        <f>+H11+H16</f>
        <v>6454700</v>
      </c>
    </row>
    <row r="11" spans="1:8" x14ac:dyDescent="0.25">
      <c r="A11" s="56">
        <v>6</v>
      </c>
      <c r="B11" s="56"/>
      <c r="C11" s="56"/>
      <c r="D11" s="56"/>
      <c r="E11" s="56" t="s">
        <v>3</v>
      </c>
      <c r="F11" s="54">
        <f>+F12+F13+F14+F15</f>
        <v>7040500</v>
      </c>
      <c r="G11" s="54">
        <f>+G12+G13+G14+G15</f>
        <v>-589600</v>
      </c>
      <c r="H11" s="54">
        <f>+H12+H13+H14+H15</f>
        <v>6450900</v>
      </c>
    </row>
    <row r="12" spans="1:8" x14ac:dyDescent="0.25">
      <c r="A12" s="56"/>
      <c r="B12" s="56">
        <v>64</v>
      </c>
      <c r="C12" s="56"/>
      <c r="D12" s="56"/>
      <c r="E12" s="56" t="s">
        <v>30</v>
      </c>
      <c r="F12" s="54">
        <f>2000+3000</f>
        <v>5000</v>
      </c>
      <c r="G12" s="54">
        <f>+H12-F12</f>
        <v>0</v>
      </c>
      <c r="H12" s="54">
        <f>2000+3000</f>
        <v>5000</v>
      </c>
    </row>
    <row r="13" spans="1:8" ht="26.25" x14ac:dyDescent="0.25">
      <c r="A13" s="57"/>
      <c r="B13" s="58">
        <v>65</v>
      </c>
      <c r="C13" s="58"/>
      <c r="D13" s="58"/>
      <c r="E13" s="59" t="s">
        <v>31</v>
      </c>
      <c r="F13" s="54">
        <v>7000000</v>
      </c>
      <c r="G13" s="54">
        <f t="shared" ref="G13:G17" si="0">+H13-F13</f>
        <v>-595100</v>
      </c>
      <c r="H13" s="54">
        <f>6400000+4900</f>
        <v>6404900</v>
      </c>
    </row>
    <row r="14" spans="1:8" ht="26.25" x14ac:dyDescent="0.25">
      <c r="A14" s="57"/>
      <c r="B14" s="58">
        <v>66</v>
      </c>
      <c r="C14" s="60"/>
      <c r="D14" s="60"/>
      <c r="E14" s="56" t="s">
        <v>11</v>
      </c>
      <c r="F14" s="54">
        <v>18000</v>
      </c>
      <c r="G14" s="54">
        <f t="shared" si="0"/>
        <v>1000</v>
      </c>
      <c r="H14" s="54">
        <v>19000</v>
      </c>
    </row>
    <row r="15" spans="1:8" x14ac:dyDescent="0.25">
      <c r="A15" s="57"/>
      <c r="B15" s="58">
        <v>68</v>
      </c>
      <c r="C15" s="61"/>
      <c r="D15" s="61"/>
      <c r="E15" s="56" t="s">
        <v>32</v>
      </c>
      <c r="F15" s="54">
        <v>17500</v>
      </c>
      <c r="G15" s="54">
        <f t="shared" si="0"/>
        <v>4500</v>
      </c>
      <c r="H15" s="54">
        <v>22000</v>
      </c>
    </row>
    <row r="16" spans="1:8" x14ac:dyDescent="0.25">
      <c r="A16" s="58">
        <v>7</v>
      </c>
      <c r="B16" s="57"/>
      <c r="C16" s="61"/>
      <c r="D16" s="61"/>
      <c r="E16" s="56" t="s">
        <v>14</v>
      </c>
      <c r="F16" s="55">
        <f t="shared" ref="F16:H16" si="1">+F17</f>
        <v>1000</v>
      </c>
      <c r="G16" s="54">
        <f t="shared" si="0"/>
        <v>2800</v>
      </c>
      <c r="H16" s="55">
        <f t="shared" si="1"/>
        <v>3800</v>
      </c>
    </row>
    <row r="17" spans="1:8" x14ac:dyDescent="0.25">
      <c r="A17" s="57"/>
      <c r="B17" s="58">
        <v>72</v>
      </c>
      <c r="C17" s="60"/>
      <c r="D17" s="60"/>
      <c r="E17" s="59" t="s">
        <v>15</v>
      </c>
      <c r="F17" s="54">
        <v>1000</v>
      </c>
      <c r="G17" s="54">
        <f t="shared" si="0"/>
        <v>2800</v>
      </c>
      <c r="H17" s="54">
        <f>2500+1300</f>
        <v>3800</v>
      </c>
    </row>
    <row r="18" spans="1:8" ht="18.75" x14ac:dyDescent="0.25">
      <c r="A18" s="89"/>
      <c r="B18" s="89"/>
      <c r="C18" s="89"/>
      <c r="D18" s="89"/>
      <c r="E18" s="89"/>
      <c r="F18" s="89"/>
      <c r="G18" s="89"/>
      <c r="H18" s="89"/>
    </row>
    <row r="19" spans="1:8" ht="36.75" customHeight="1" x14ac:dyDescent="0.25">
      <c r="A19" s="85" t="s">
        <v>7</v>
      </c>
      <c r="B19" s="85"/>
      <c r="C19" s="85"/>
      <c r="D19" s="85"/>
      <c r="E19" s="85"/>
      <c r="F19" s="38" t="s">
        <v>88</v>
      </c>
      <c r="G19" s="38" t="s">
        <v>85</v>
      </c>
      <c r="H19" s="38" t="s">
        <v>87</v>
      </c>
    </row>
    <row r="20" spans="1:8" x14ac:dyDescent="0.25">
      <c r="A20" s="106">
        <v>1</v>
      </c>
      <c r="B20" s="107"/>
      <c r="C20" s="107"/>
      <c r="D20" s="107"/>
      <c r="E20" s="108"/>
      <c r="F20" s="34">
        <v>3</v>
      </c>
      <c r="G20" s="34">
        <v>4</v>
      </c>
      <c r="H20" s="34">
        <v>5</v>
      </c>
    </row>
    <row r="21" spans="1:8" x14ac:dyDescent="0.25">
      <c r="A21" s="30"/>
      <c r="B21" s="30"/>
      <c r="C21" s="30"/>
      <c r="D21" s="30"/>
      <c r="E21" s="30" t="s">
        <v>22</v>
      </c>
      <c r="F21" s="54">
        <f>+F22+F27</f>
        <v>6289000</v>
      </c>
      <c r="G21" s="54">
        <f>+H21-F21</f>
        <v>0</v>
      </c>
      <c r="H21" s="54">
        <f>+H22+H27</f>
        <v>6289000</v>
      </c>
    </row>
    <row r="22" spans="1:8" x14ac:dyDescent="0.25">
      <c r="A22" s="30">
        <v>3</v>
      </c>
      <c r="B22" s="30"/>
      <c r="C22" s="30"/>
      <c r="D22" s="30"/>
      <c r="E22" s="30" t="s">
        <v>4</v>
      </c>
      <c r="F22" s="54">
        <f>+F23+F24+F25+F26</f>
        <v>6122000</v>
      </c>
      <c r="G22" s="54">
        <f t="shared" ref="G22:G28" si="2">+H22-F22</f>
        <v>-21300</v>
      </c>
      <c r="H22" s="54">
        <f>+H23+H24+H25+H26</f>
        <v>6100700</v>
      </c>
    </row>
    <row r="23" spans="1:8" x14ac:dyDescent="0.25">
      <c r="A23" s="30"/>
      <c r="B23" s="30">
        <v>31</v>
      </c>
      <c r="C23" s="30"/>
      <c r="D23" s="30"/>
      <c r="E23" s="30" t="s">
        <v>5</v>
      </c>
      <c r="F23" s="54">
        <v>4575300</v>
      </c>
      <c r="G23" s="54">
        <f t="shared" si="2"/>
        <v>20000</v>
      </c>
      <c r="H23" s="54">
        <v>4595300</v>
      </c>
    </row>
    <row r="24" spans="1:8" x14ac:dyDescent="0.25">
      <c r="A24" s="29"/>
      <c r="B24" s="28">
        <v>32</v>
      </c>
      <c r="C24" s="31"/>
      <c r="D24" s="31"/>
      <c r="E24" s="28" t="s">
        <v>9</v>
      </c>
      <c r="F24" s="54">
        <v>1521700</v>
      </c>
      <c r="G24" s="54">
        <f t="shared" si="2"/>
        <v>-41300</v>
      </c>
      <c r="H24" s="54">
        <f>1459400+21000</f>
        <v>1480400</v>
      </c>
    </row>
    <row r="25" spans="1:8" x14ac:dyDescent="0.25">
      <c r="A25" s="29"/>
      <c r="B25" s="28">
        <v>34</v>
      </c>
      <c r="C25" s="29"/>
      <c r="D25" s="29"/>
      <c r="E25" s="28" t="s">
        <v>33</v>
      </c>
      <c r="F25" s="54">
        <v>5000</v>
      </c>
      <c r="G25" s="54">
        <f t="shared" si="2"/>
        <v>0</v>
      </c>
      <c r="H25" s="54">
        <v>5000</v>
      </c>
    </row>
    <row r="26" spans="1:8" ht="25.5" x14ac:dyDescent="0.25">
      <c r="A26" s="29"/>
      <c r="B26" s="28">
        <v>37</v>
      </c>
      <c r="C26" s="29"/>
      <c r="D26" s="29"/>
      <c r="E26" s="32" t="s">
        <v>83</v>
      </c>
      <c r="F26" s="54">
        <v>20000</v>
      </c>
      <c r="G26" s="54">
        <f t="shared" si="2"/>
        <v>0</v>
      </c>
      <c r="H26" s="54">
        <v>20000</v>
      </c>
    </row>
    <row r="27" spans="1:8" x14ac:dyDescent="0.25">
      <c r="A27" s="35">
        <v>4</v>
      </c>
      <c r="B27" s="35"/>
      <c r="C27" s="35"/>
      <c r="D27" s="35"/>
      <c r="E27" s="36" t="s">
        <v>6</v>
      </c>
      <c r="F27" s="54">
        <f>+F28</f>
        <v>167000</v>
      </c>
      <c r="G27" s="54">
        <f t="shared" si="2"/>
        <v>21300</v>
      </c>
      <c r="H27" s="54">
        <f>+H28</f>
        <v>188300</v>
      </c>
    </row>
    <row r="28" spans="1:8" x14ac:dyDescent="0.25">
      <c r="A28" s="33"/>
      <c r="B28" s="30">
        <v>42</v>
      </c>
      <c r="C28" s="30"/>
      <c r="D28" s="30"/>
      <c r="E28" s="36" t="s">
        <v>34</v>
      </c>
      <c r="F28" s="27">
        <v>167000</v>
      </c>
      <c r="G28" s="54">
        <f t="shared" si="2"/>
        <v>21300</v>
      </c>
      <c r="H28" s="27">
        <f>179600+8700</f>
        <v>188300</v>
      </c>
    </row>
    <row r="31" spans="1:8" ht="15" customHeight="1" x14ac:dyDescent="0.25">
      <c r="A31" s="21"/>
      <c r="B31" s="21"/>
      <c r="C31" s="21"/>
      <c r="D31" s="21"/>
      <c r="E31" s="21"/>
      <c r="F31" s="21"/>
      <c r="G31" s="21"/>
      <c r="H31" s="21"/>
    </row>
    <row r="32" spans="1:8" x14ac:dyDescent="0.25">
      <c r="A32" s="21"/>
      <c r="B32" s="21"/>
      <c r="C32" s="21"/>
      <c r="D32" s="21"/>
      <c r="E32" s="21"/>
      <c r="F32" s="21"/>
      <c r="G32" s="21"/>
      <c r="H32" s="21"/>
    </row>
    <row r="33" spans="1:8" ht="4.5" customHeight="1" x14ac:dyDescent="0.25">
      <c r="A33" s="21"/>
      <c r="B33" s="21"/>
      <c r="C33" s="21"/>
      <c r="D33" s="21"/>
      <c r="E33" s="21"/>
      <c r="F33" s="21"/>
      <c r="G33" s="21"/>
      <c r="H33" s="21"/>
    </row>
  </sheetData>
  <mergeCells count="12">
    <mergeCell ref="A1:H1"/>
    <mergeCell ref="A2:H2"/>
    <mergeCell ref="A4:H4"/>
    <mergeCell ref="A6:H6"/>
    <mergeCell ref="A20:E20"/>
    <mergeCell ref="A9:E9"/>
    <mergeCell ref="A19:E19"/>
    <mergeCell ref="A8:E8"/>
    <mergeCell ref="A7:H7"/>
    <mergeCell ref="A5:H5"/>
    <mergeCell ref="A18:H18"/>
    <mergeCell ref="A3:H3"/>
  </mergeCells>
  <pageMargins left="0.7" right="0.7" top="0.75" bottom="0.75" header="0.3" footer="0.3"/>
  <pageSetup paperSize="9" scale="9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H29"/>
  <sheetViews>
    <sheetView zoomScaleNormal="100" workbookViewId="0"/>
  </sheetViews>
  <sheetFormatPr defaultRowHeight="15" x14ac:dyDescent="0.25"/>
  <cols>
    <col min="1" max="1" width="9.140625" style="2"/>
    <col min="2" max="2" width="37.7109375" style="2" customWidth="1"/>
    <col min="3" max="3" width="18.7109375" style="2" customWidth="1"/>
    <col min="4" max="4" width="19.42578125" style="2" customWidth="1"/>
    <col min="5" max="5" width="18.7109375" style="2" customWidth="1"/>
    <col min="6" max="16384" width="9.140625" style="2"/>
  </cols>
  <sheetData>
    <row r="1" spans="1:8" ht="15.75" customHeight="1" x14ac:dyDescent="0.25">
      <c r="A1" s="25"/>
      <c r="B1" s="75" t="s">
        <v>63</v>
      </c>
      <c r="C1" s="75"/>
      <c r="D1" s="75"/>
      <c r="E1" s="75"/>
      <c r="F1" s="25"/>
      <c r="G1" s="25"/>
      <c r="H1" s="25"/>
    </row>
    <row r="2" spans="1:8" ht="18.75" x14ac:dyDescent="0.25">
      <c r="A2" s="88"/>
      <c r="B2" s="88"/>
      <c r="C2" s="88"/>
      <c r="D2" s="88"/>
      <c r="E2" s="88"/>
      <c r="F2" s="88"/>
      <c r="G2" s="88"/>
      <c r="H2" s="88"/>
    </row>
    <row r="3" spans="1:8" ht="15.75" customHeight="1" x14ac:dyDescent="0.25">
      <c r="A3" s="25"/>
      <c r="B3" s="75" t="s">
        <v>25</v>
      </c>
      <c r="C3" s="75"/>
      <c r="D3" s="75"/>
      <c r="E3" s="75"/>
      <c r="F3" s="25"/>
      <c r="G3" s="25"/>
      <c r="H3" s="25"/>
    </row>
    <row r="4" spans="1:8" ht="18.75" customHeight="1" x14ac:dyDescent="0.25">
      <c r="A4" s="111"/>
      <c r="B4" s="111"/>
      <c r="C4" s="111"/>
      <c r="D4" s="111"/>
      <c r="E4" s="111"/>
    </row>
    <row r="5" spans="1:8" ht="15.75" customHeight="1" x14ac:dyDescent="0.25">
      <c r="B5" s="110" t="s">
        <v>68</v>
      </c>
      <c r="C5" s="110"/>
      <c r="D5" s="110"/>
      <c r="E5" s="110"/>
    </row>
    <row r="6" spans="1:8" ht="18.75" x14ac:dyDescent="0.25">
      <c r="B6" s="51" t="s">
        <v>61</v>
      </c>
      <c r="C6" s="51"/>
      <c r="D6" s="51"/>
      <c r="E6" s="5"/>
    </row>
    <row r="7" spans="1:8" ht="39.75" customHeight="1" x14ac:dyDescent="0.25">
      <c r="B7" s="37" t="s">
        <v>7</v>
      </c>
      <c r="C7" s="38" t="s">
        <v>88</v>
      </c>
      <c r="D7" s="38" t="s">
        <v>85</v>
      </c>
      <c r="E7" s="38" t="s">
        <v>87</v>
      </c>
    </row>
    <row r="8" spans="1:8" x14ac:dyDescent="0.25">
      <c r="B8" s="34">
        <v>1</v>
      </c>
      <c r="C8" s="34">
        <v>3</v>
      </c>
      <c r="D8" s="34">
        <v>4</v>
      </c>
      <c r="E8" s="34">
        <v>5</v>
      </c>
    </row>
    <row r="9" spans="1:8" x14ac:dyDescent="0.25">
      <c r="B9" s="41" t="s">
        <v>23</v>
      </c>
      <c r="C9" s="62">
        <f t="shared" ref="C9:E9" si="0">+C10+C12+C14</f>
        <v>7041500</v>
      </c>
      <c r="D9" s="62">
        <f t="shared" si="0"/>
        <v>-586800</v>
      </c>
      <c r="E9" s="62">
        <f t="shared" si="0"/>
        <v>6454700</v>
      </c>
    </row>
    <row r="10" spans="1:8" x14ac:dyDescent="0.25">
      <c r="B10" s="30" t="s">
        <v>12</v>
      </c>
      <c r="C10" s="27">
        <f>+C11</f>
        <v>20000</v>
      </c>
      <c r="D10" s="27">
        <f>+E10-C10</f>
        <v>1000</v>
      </c>
      <c r="E10" s="27">
        <f>+E11</f>
        <v>21000</v>
      </c>
    </row>
    <row r="11" spans="1:8" x14ac:dyDescent="0.25">
      <c r="B11" s="39" t="s">
        <v>13</v>
      </c>
      <c r="C11" s="26">
        <f>2000+18000</f>
        <v>20000</v>
      </c>
      <c r="D11" s="26">
        <f t="shared" ref="D11:D15" si="1">+E11-C11</f>
        <v>1000</v>
      </c>
      <c r="E11" s="26">
        <f>2000+19000</f>
        <v>21000</v>
      </c>
    </row>
    <row r="12" spans="1:8" x14ac:dyDescent="0.25">
      <c r="B12" s="30" t="s">
        <v>53</v>
      </c>
      <c r="C12" s="27">
        <f t="shared" ref="C12:E12" si="2">+C13</f>
        <v>7020500</v>
      </c>
      <c r="D12" s="27">
        <f t="shared" si="1"/>
        <v>-595500</v>
      </c>
      <c r="E12" s="27">
        <f t="shared" si="2"/>
        <v>6425000</v>
      </c>
    </row>
    <row r="13" spans="1:8" x14ac:dyDescent="0.25">
      <c r="B13" s="40" t="s">
        <v>54</v>
      </c>
      <c r="C13" s="26">
        <f>3000+7000000+17500</f>
        <v>7020500</v>
      </c>
      <c r="D13" s="26">
        <f t="shared" si="1"/>
        <v>-595500</v>
      </c>
      <c r="E13" s="26">
        <f>3000+6400000+22000</f>
        <v>6425000</v>
      </c>
    </row>
    <row r="14" spans="1:8" ht="25.5" x14ac:dyDescent="0.25">
      <c r="B14" s="30" t="s">
        <v>55</v>
      </c>
      <c r="C14" s="27">
        <f>+C15</f>
        <v>1000</v>
      </c>
      <c r="D14" s="27">
        <f t="shared" si="1"/>
        <v>7700</v>
      </c>
      <c r="E14" s="27">
        <f>+E15</f>
        <v>8700</v>
      </c>
    </row>
    <row r="15" spans="1:8" ht="38.25" x14ac:dyDescent="0.25">
      <c r="B15" s="40" t="s">
        <v>56</v>
      </c>
      <c r="C15" s="26">
        <v>1000</v>
      </c>
      <c r="D15" s="26">
        <f t="shared" si="1"/>
        <v>7700</v>
      </c>
      <c r="E15" s="26">
        <f>4900+2500+1300</f>
        <v>8700</v>
      </c>
    </row>
    <row r="16" spans="1:8" x14ac:dyDescent="0.25">
      <c r="B16" s="67"/>
      <c r="C16" s="67"/>
      <c r="D16" s="67"/>
      <c r="E16" s="68"/>
    </row>
    <row r="17" spans="2:8" ht="33" customHeight="1" x14ac:dyDescent="0.25">
      <c r="B17" s="37" t="s">
        <v>7</v>
      </c>
      <c r="C17" s="38" t="s">
        <v>88</v>
      </c>
      <c r="D17" s="38" t="s">
        <v>85</v>
      </c>
      <c r="E17" s="38" t="s">
        <v>87</v>
      </c>
    </row>
    <row r="18" spans="2:8" x14ac:dyDescent="0.25">
      <c r="B18" s="34">
        <v>1</v>
      </c>
      <c r="C18" s="34">
        <v>3</v>
      </c>
      <c r="D18" s="34">
        <v>4</v>
      </c>
      <c r="E18" s="34">
        <v>5</v>
      </c>
    </row>
    <row r="19" spans="2:8" x14ac:dyDescent="0.25">
      <c r="B19" s="41" t="s">
        <v>22</v>
      </c>
      <c r="C19" s="11">
        <f t="shared" ref="C19:E19" si="3">+C20+C22+C24</f>
        <v>6289000</v>
      </c>
      <c r="D19" s="11">
        <f t="shared" si="3"/>
        <v>0</v>
      </c>
      <c r="E19" s="11">
        <f t="shared" si="3"/>
        <v>6289000</v>
      </c>
    </row>
    <row r="20" spans="2:8" x14ac:dyDescent="0.25">
      <c r="B20" s="30" t="s">
        <v>12</v>
      </c>
      <c r="C20" s="27">
        <f t="shared" ref="C20:E20" si="4">+C21</f>
        <v>20000</v>
      </c>
      <c r="D20" s="27">
        <f>+E20-C20</f>
        <v>1000</v>
      </c>
      <c r="E20" s="27">
        <f t="shared" si="4"/>
        <v>21000</v>
      </c>
    </row>
    <row r="21" spans="2:8" x14ac:dyDescent="0.25">
      <c r="B21" s="39" t="s">
        <v>13</v>
      </c>
      <c r="C21" s="26">
        <v>20000</v>
      </c>
      <c r="D21" s="26">
        <f t="shared" ref="D21:D25" si="5">+E21-C21</f>
        <v>1000</v>
      </c>
      <c r="E21" s="26">
        <v>21000</v>
      </c>
    </row>
    <row r="22" spans="2:8" ht="15.75" customHeight="1" x14ac:dyDescent="0.25">
      <c r="B22" s="30" t="s">
        <v>53</v>
      </c>
      <c r="C22" s="27">
        <f t="shared" ref="C22:E22" si="6">+C23</f>
        <v>6268000</v>
      </c>
      <c r="D22" s="27">
        <f t="shared" si="5"/>
        <v>-8700</v>
      </c>
      <c r="E22" s="27">
        <f t="shared" si="6"/>
        <v>6259300</v>
      </c>
    </row>
    <row r="23" spans="2:8" ht="15.75" customHeight="1" x14ac:dyDescent="0.25">
      <c r="B23" s="40" t="s">
        <v>54</v>
      </c>
      <c r="C23" s="26">
        <v>6268000</v>
      </c>
      <c r="D23" s="26">
        <f t="shared" si="5"/>
        <v>-8700</v>
      </c>
      <c r="E23" s="26">
        <v>6259300</v>
      </c>
    </row>
    <row r="24" spans="2:8" ht="25.5" x14ac:dyDescent="0.25">
      <c r="B24" s="30" t="s">
        <v>55</v>
      </c>
      <c r="C24" s="27">
        <f t="shared" ref="C24:E24" si="7">+C25</f>
        <v>1000</v>
      </c>
      <c r="D24" s="27">
        <f t="shared" si="5"/>
        <v>7700</v>
      </c>
      <c r="E24" s="27">
        <f t="shared" si="7"/>
        <v>8700</v>
      </c>
    </row>
    <row r="25" spans="2:8" ht="38.25" x14ac:dyDescent="0.25">
      <c r="B25" s="40" t="s">
        <v>56</v>
      </c>
      <c r="C25" s="26">
        <v>1000</v>
      </c>
      <c r="D25" s="26">
        <f t="shared" si="5"/>
        <v>7700</v>
      </c>
      <c r="E25" s="26">
        <v>8700</v>
      </c>
    </row>
    <row r="26" spans="2:8" x14ac:dyDescent="0.25">
      <c r="B26" s="20"/>
      <c r="C26" s="20"/>
      <c r="D26" s="20"/>
      <c r="E26" s="20"/>
    </row>
    <row r="27" spans="2:8" ht="15" customHeight="1" x14ac:dyDescent="0.25">
      <c r="B27" s="21"/>
      <c r="C27" s="21"/>
      <c r="D27" s="21"/>
      <c r="E27" s="21"/>
      <c r="F27" s="21"/>
      <c r="G27" s="21"/>
      <c r="H27" s="21"/>
    </row>
    <row r="28" spans="2:8" x14ac:dyDescent="0.25">
      <c r="B28" s="21"/>
      <c r="C28" s="21"/>
      <c r="D28" s="21"/>
      <c r="E28" s="21"/>
      <c r="F28" s="21"/>
      <c r="G28" s="21"/>
      <c r="H28" s="21"/>
    </row>
    <row r="29" spans="2:8" x14ac:dyDescent="0.25">
      <c r="B29" s="21"/>
      <c r="C29" s="21"/>
      <c r="D29" s="21"/>
      <c r="E29" s="21"/>
      <c r="F29" s="21"/>
      <c r="G29" s="21"/>
      <c r="H29" s="21"/>
    </row>
  </sheetData>
  <mergeCells count="5">
    <mergeCell ref="B5:E5"/>
    <mergeCell ref="A4:E4"/>
    <mergeCell ref="B1:E1"/>
    <mergeCell ref="B3:E3"/>
    <mergeCell ref="A2:H2"/>
  </mergeCells>
  <pageMargins left="0.7" right="0.7" top="0.75" bottom="0.75" header="0.3" footer="0.3"/>
  <pageSetup paperSize="9" scale="8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B1:E16"/>
  <sheetViews>
    <sheetView workbookViewId="0"/>
  </sheetViews>
  <sheetFormatPr defaultRowHeight="15" x14ac:dyDescent="0.25"/>
  <cols>
    <col min="1" max="1" width="9.140625" style="2"/>
    <col min="2" max="2" width="35.42578125" style="2" customWidth="1"/>
    <col min="3" max="5" width="18.7109375" style="2" customWidth="1"/>
    <col min="6" max="16384" width="9.140625" style="2"/>
  </cols>
  <sheetData>
    <row r="1" spans="2:5" ht="15.75" x14ac:dyDescent="0.25">
      <c r="B1" s="75" t="s">
        <v>63</v>
      </c>
      <c r="C1" s="75"/>
      <c r="D1" s="75"/>
      <c r="E1" s="75"/>
    </row>
    <row r="2" spans="2:5" x14ac:dyDescent="0.25">
      <c r="B2" s="111"/>
      <c r="C2" s="111"/>
      <c r="D2" s="111"/>
      <c r="E2" s="111"/>
    </row>
    <row r="3" spans="2:5" ht="15.75" x14ac:dyDescent="0.25">
      <c r="B3" s="75" t="s">
        <v>25</v>
      </c>
      <c r="C3" s="75"/>
      <c r="D3" s="75"/>
      <c r="E3" s="75"/>
    </row>
    <row r="4" spans="2:5" ht="18.75" x14ac:dyDescent="0.25">
      <c r="B4" s="112"/>
      <c r="C4" s="112"/>
      <c r="D4" s="112"/>
      <c r="E4" s="112"/>
    </row>
    <row r="5" spans="2:5" ht="15.75" customHeight="1" x14ac:dyDescent="0.25">
      <c r="B5" s="110" t="s">
        <v>69</v>
      </c>
      <c r="C5" s="110"/>
      <c r="D5" s="110"/>
      <c r="E5" s="110"/>
    </row>
    <row r="6" spans="2:5" ht="15.75" customHeight="1" x14ac:dyDescent="0.25">
      <c r="B6" s="23"/>
      <c r="C6" s="23"/>
      <c r="D6" s="23"/>
      <c r="E6" s="23"/>
    </row>
    <row r="7" spans="2:5" ht="18.75" x14ac:dyDescent="0.25">
      <c r="B7" s="51" t="s">
        <v>60</v>
      </c>
      <c r="C7" s="51"/>
      <c r="D7" s="51"/>
      <c r="E7" s="5"/>
    </row>
    <row r="8" spans="2:5" ht="25.5" x14ac:dyDescent="0.25">
      <c r="B8" s="37" t="s">
        <v>7</v>
      </c>
      <c r="C8" s="38" t="s">
        <v>86</v>
      </c>
      <c r="D8" s="38" t="s">
        <v>85</v>
      </c>
      <c r="E8" s="38" t="s">
        <v>87</v>
      </c>
    </row>
    <row r="9" spans="2:5" x14ac:dyDescent="0.25">
      <c r="B9" s="34">
        <v>1</v>
      </c>
      <c r="C9" s="34">
        <v>3</v>
      </c>
      <c r="D9" s="34">
        <v>4</v>
      </c>
      <c r="E9" s="34">
        <v>5</v>
      </c>
    </row>
    <row r="10" spans="2:5" ht="15.75" customHeight="1" x14ac:dyDescent="0.25">
      <c r="B10" s="30" t="s">
        <v>22</v>
      </c>
      <c r="C10" s="27">
        <f t="shared" ref="C10" si="0">+C12</f>
        <v>6289000</v>
      </c>
      <c r="D10" s="27">
        <f>+E10-C10</f>
        <v>0</v>
      </c>
      <c r="E10" s="27">
        <f t="shared" ref="E10" si="1">+E12</f>
        <v>6289000</v>
      </c>
    </row>
    <row r="11" spans="2:5" ht="15.75" customHeight="1" x14ac:dyDescent="0.25">
      <c r="B11" s="30" t="s">
        <v>8</v>
      </c>
      <c r="C11" s="27">
        <f t="shared" ref="C11:E11" si="2">+C12</f>
        <v>6289000</v>
      </c>
      <c r="D11" s="27">
        <f t="shared" ref="D11:D12" si="3">+E11-C11</f>
        <v>0</v>
      </c>
      <c r="E11" s="27">
        <f t="shared" si="2"/>
        <v>6289000</v>
      </c>
    </row>
    <row r="12" spans="2:5" x14ac:dyDescent="0.25">
      <c r="B12" s="61" t="s">
        <v>52</v>
      </c>
      <c r="C12" s="26">
        <v>6289000</v>
      </c>
      <c r="D12" s="26">
        <f t="shared" si="3"/>
        <v>0</v>
      </c>
      <c r="E12" s="26">
        <v>6289000</v>
      </c>
    </row>
    <row r="14" spans="2:5" x14ac:dyDescent="0.25">
      <c r="B14" s="21"/>
      <c r="C14" s="21"/>
      <c r="D14" s="21"/>
      <c r="E14" s="21"/>
    </row>
    <row r="15" spans="2:5" x14ac:dyDescent="0.25">
      <c r="B15" s="21"/>
      <c r="C15" s="21"/>
      <c r="D15" s="21"/>
      <c r="E15" s="21"/>
    </row>
    <row r="16" spans="2:5" x14ac:dyDescent="0.25">
      <c r="B16" s="21"/>
      <c r="C16" s="21"/>
      <c r="D16" s="21"/>
      <c r="E16" s="21"/>
    </row>
  </sheetData>
  <mergeCells count="5">
    <mergeCell ref="B5:E5"/>
    <mergeCell ref="B4:E4"/>
    <mergeCell ref="B1:E1"/>
    <mergeCell ref="B2:E2"/>
    <mergeCell ref="B3:E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0EDB5-3813-4175-A566-DC26D01C0F9B}">
  <sheetPr>
    <pageSetUpPr fitToPage="1"/>
  </sheetPr>
  <dimension ref="A1:I16"/>
  <sheetViews>
    <sheetView workbookViewId="0"/>
  </sheetViews>
  <sheetFormatPr defaultRowHeight="15" x14ac:dyDescent="0.25"/>
  <cols>
    <col min="2" max="2" width="7.42578125" bestFit="1" customWidth="1"/>
    <col min="3" max="3" width="8.42578125" bestFit="1" customWidth="1"/>
    <col min="4" max="4" width="7.140625" customWidth="1"/>
    <col min="5" max="5" width="5.42578125" bestFit="1" customWidth="1"/>
    <col min="6" max="6" width="25.28515625" customWidth="1"/>
    <col min="7" max="9" width="15.7109375" customWidth="1"/>
  </cols>
  <sheetData>
    <row r="1" spans="1:9" ht="18" customHeight="1" x14ac:dyDescent="0.25">
      <c r="A1" s="2"/>
      <c r="B1" s="49"/>
      <c r="C1" s="49"/>
      <c r="D1" s="49"/>
      <c r="E1" s="49"/>
      <c r="F1" s="49"/>
      <c r="G1" s="49"/>
      <c r="H1" s="49"/>
      <c r="I1" s="49"/>
    </row>
    <row r="2" spans="1:9" ht="15.75" customHeight="1" x14ac:dyDescent="0.25">
      <c r="A2" s="2"/>
      <c r="B2" s="113" t="s">
        <v>70</v>
      </c>
      <c r="C2" s="113"/>
      <c r="D2" s="113"/>
      <c r="E2" s="113"/>
      <c r="F2" s="113"/>
      <c r="G2" s="113"/>
      <c r="H2" s="113"/>
      <c r="I2" s="113"/>
    </row>
    <row r="3" spans="1:9" x14ac:dyDescent="0.25">
      <c r="A3" s="2"/>
      <c r="B3" s="70"/>
      <c r="C3" s="70"/>
      <c r="D3" s="70"/>
      <c r="E3" s="70"/>
      <c r="F3" s="70"/>
      <c r="G3" s="70"/>
      <c r="H3" s="70"/>
      <c r="I3" s="70"/>
    </row>
    <row r="4" spans="1:9" ht="18" customHeight="1" x14ac:dyDescent="0.25">
      <c r="A4" s="2"/>
      <c r="B4" s="114" t="s">
        <v>71</v>
      </c>
      <c r="C4" s="114"/>
      <c r="D4" s="114"/>
      <c r="E4" s="114"/>
      <c r="F4" s="114"/>
      <c r="G4" s="114"/>
      <c r="H4" s="114"/>
      <c r="I4" s="114"/>
    </row>
    <row r="5" spans="1:9" ht="15.75" customHeight="1" x14ac:dyDescent="0.25">
      <c r="A5" s="2"/>
      <c r="B5" s="114" t="s">
        <v>78</v>
      </c>
      <c r="C5" s="114"/>
      <c r="D5" s="114"/>
      <c r="E5" s="114"/>
      <c r="F5" s="114"/>
      <c r="G5" s="114"/>
      <c r="H5" s="114"/>
      <c r="I5" s="114"/>
    </row>
    <row r="6" spans="1:9" x14ac:dyDescent="0.25">
      <c r="A6" s="2"/>
      <c r="B6" s="109" t="s">
        <v>62</v>
      </c>
      <c r="C6" s="109"/>
      <c r="D6" s="70"/>
      <c r="E6" s="70"/>
      <c r="F6" s="70"/>
      <c r="G6" s="70"/>
      <c r="H6" s="70"/>
      <c r="I6" s="70"/>
    </row>
    <row r="7" spans="1:9" ht="25.5" customHeight="1" x14ac:dyDescent="0.25">
      <c r="A7" s="2"/>
      <c r="B7" s="115" t="s">
        <v>7</v>
      </c>
      <c r="C7" s="116"/>
      <c r="D7" s="116"/>
      <c r="E7" s="116"/>
      <c r="F7" s="117"/>
      <c r="G7" s="38" t="s">
        <v>88</v>
      </c>
      <c r="H7" s="38" t="s">
        <v>85</v>
      </c>
      <c r="I7" s="38" t="s">
        <v>87</v>
      </c>
    </row>
    <row r="8" spans="1:9" x14ac:dyDescent="0.25">
      <c r="A8" s="2"/>
      <c r="B8" s="106">
        <v>1</v>
      </c>
      <c r="C8" s="107"/>
      <c r="D8" s="107"/>
      <c r="E8" s="107"/>
      <c r="F8" s="108"/>
      <c r="G8" s="52">
        <v>3</v>
      </c>
      <c r="H8" s="52">
        <v>4</v>
      </c>
      <c r="I8" s="52">
        <v>5</v>
      </c>
    </row>
    <row r="9" spans="1:9" ht="25.5" x14ac:dyDescent="0.25">
      <c r="A9" s="2"/>
      <c r="B9" s="44">
        <v>8</v>
      </c>
      <c r="C9" s="44"/>
      <c r="D9" s="44"/>
      <c r="E9" s="44"/>
      <c r="F9" s="44" t="s">
        <v>72</v>
      </c>
      <c r="G9" s="71">
        <v>0</v>
      </c>
      <c r="H9" s="71">
        <v>0</v>
      </c>
      <c r="I9" s="71">
        <v>0</v>
      </c>
    </row>
    <row r="10" spans="1:9" x14ac:dyDescent="0.25">
      <c r="A10" s="2"/>
      <c r="B10" s="44"/>
      <c r="C10" s="45">
        <v>84</v>
      </c>
      <c r="D10" s="45"/>
      <c r="E10" s="45"/>
      <c r="F10" s="45" t="s">
        <v>73</v>
      </c>
      <c r="G10" s="71">
        <v>0</v>
      </c>
      <c r="H10" s="71">
        <v>0</v>
      </c>
      <c r="I10" s="71">
        <v>0</v>
      </c>
    </row>
    <row r="11" spans="1:9" ht="25.5" x14ac:dyDescent="0.25">
      <c r="A11" s="2"/>
      <c r="B11" s="46">
        <v>5</v>
      </c>
      <c r="C11" s="46"/>
      <c r="D11" s="46"/>
      <c r="E11" s="46"/>
      <c r="F11" s="47" t="s">
        <v>74</v>
      </c>
      <c r="G11" s="71">
        <v>0</v>
      </c>
      <c r="H11" s="71">
        <v>0</v>
      </c>
      <c r="I11" s="71">
        <v>0</v>
      </c>
    </row>
    <row r="12" spans="1:9" ht="25.5" x14ac:dyDescent="0.25">
      <c r="A12" s="2"/>
      <c r="B12" s="45"/>
      <c r="C12" s="45">
        <v>54</v>
      </c>
      <c r="D12" s="45"/>
      <c r="E12" s="45"/>
      <c r="F12" s="48" t="s">
        <v>75</v>
      </c>
      <c r="G12" s="71">
        <v>0</v>
      </c>
      <c r="H12" s="71">
        <v>0</v>
      </c>
      <c r="I12" s="71">
        <v>0</v>
      </c>
    </row>
    <row r="14" spans="1:9" x14ac:dyDescent="0.25">
      <c r="B14" s="42"/>
      <c r="C14" s="42"/>
      <c r="D14" s="42"/>
      <c r="E14" s="42"/>
      <c r="F14" s="42"/>
      <c r="G14" s="42"/>
      <c r="H14" s="42"/>
      <c r="I14" s="42"/>
    </row>
    <row r="15" spans="1:9" x14ac:dyDescent="0.25">
      <c r="B15" s="42"/>
      <c r="C15" s="42"/>
      <c r="D15" s="42"/>
      <c r="E15" s="42"/>
      <c r="F15" s="42"/>
      <c r="G15" s="42"/>
      <c r="H15" s="42"/>
      <c r="I15" s="42"/>
    </row>
    <row r="16" spans="1:9" x14ac:dyDescent="0.25">
      <c r="B16" s="42"/>
      <c r="C16" s="42"/>
      <c r="D16" s="42"/>
      <c r="E16" s="42"/>
      <c r="F16" s="42"/>
      <c r="G16" s="42"/>
      <c r="H16" s="42"/>
      <c r="I16" s="42"/>
    </row>
  </sheetData>
  <mergeCells count="6">
    <mergeCell ref="B2:I2"/>
    <mergeCell ref="B4:I4"/>
    <mergeCell ref="B5:I5"/>
    <mergeCell ref="B7:F7"/>
    <mergeCell ref="B8:F8"/>
    <mergeCell ref="B6:C6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DA478-0F6D-4BE8-AC6B-ADCDB74D34BE}">
  <sheetPr>
    <pageSetUpPr fitToPage="1"/>
  </sheetPr>
  <dimension ref="B1:E21"/>
  <sheetViews>
    <sheetView workbookViewId="0"/>
  </sheetViews>
  <sheetFormatPr defaultRowHeight="15" x14ac:dyDescent="0.25"/>
  <cols>
    <col min="2" max="2" width="37.7109375" customWidth="1"/>
    <col min="3" max="4" width="15.7109375" customWidth="1"/>
    <col min="5" max="5" width="17.42578125" bestFit="1" customWidth="1"/>
  </cols>
  <sheetData>
    <row r="1" spans="2:5" ht="18" x14ac:dyDescent="0.25">
      <c r="B1" s="72"/>
      <c r="C1" s="72"/>
      <c r="D1" s="72"/>
      <c r="E1" s="72"/>
    </row>
    <row r="2" spans="2:5" ht="15.75" customHeight="1" x14ac:dyDescent="0.25">
      <c r="B2" s="75" t="s">
        <v>79</v>
      </c>
      <c r="C2" s="75"/>
      <c r="D2" s="75"/>
      <c r="E2" s="75"/>
    </row>
    <row r="3" spans="2:5" x14ac:dyDescent="0.25">
      <c r="B3" s="51" t="s">
        <v>80</v>
      </c>
      <c r="C3" s="51"/>
      <c r="D3" s="51"/>
      <c r="E3" s="51"/>
    </row>
    <row r="4" spans="2:5" ht="32.25" customHeight="1" x14ac:dyDescent="0.25">
      <c r="B4" s="37" t="s">
        <v>7</v>
      </c>
      <c r="C4" s="38" t="s">
        <v>88</v>
      </c>
      <c r="D4" s="38" t="s">
        <v>85</v>
      </c>
      <c r="E4" s="38" t="s">
        <v>87</v>
      </c>
    </row>
    <row r="5" spans="2:5" x14ac:dyDescent="0.25">
      <c r="B5" s="34">
        <v>1</v>
      </c>
      <c r="C5" s="34">
        <v>3</v>
      </c>
      <c r="D5" s="34">
        <v>4</v>
      </c>
      <c r="E5" s="34">
        <v>5</v>
      </c>
    </row>
    <row r="6" spans="2:5" x14ac:dyDescent="0.25">
      <c r="B6" s="41" t="s">
        <v>76</v>
      </c>
      <c r="C6" s="11">
        <v>0</v>
      </c>
      <c r="D6" s="11">
        <v>0</v>
      </c>
      <c r="E6" s="11">
        <v>0</v>
      </c>
    </row>
    <row r="7" spans="2:5" x14ac:dyDescent="0.25">
      <c r="B7" s="30" t="s">
        <v>12</v>
      </c>
      <c r="C7" s="73">
        <v>0</v>
      </c>
      <c r="D7" s="73">
        <v>0</v>
      </c>
      <c r="E7" s="73">
        <v>0</v>
      </c>
    </row>
    <row r="8" spans="2:5" x14ac:dyDescent="0.25">
      <c r="B8" s="39" t="s">
        <v>13</v>
      </c>
      <c r="C8" s="71">
        <v>0</v>
      </c>
      <c r="D8" s="71">
        <v>0</v>
      </c>
      <c r="E8" s="71">
        <v>0</v>
      </c>
    </row>
    <row r="9" spans="2:5" x14ac:dyDescent="0.25">
      <c r="B9" s="30" t="s">
        <v>53</v>
      </c>
      <c r="C9" s="73">
        <v>0</v>
      </c>
      <c r="D9" s="73">
        <v>0</v>
      </c>
      <c r="E9" s="73">
        <v>0</v>
      </c>
    </row>
    <row r="10" spans="2:5" x14ac:dyDescent="0.25">
      <c r="B10" s="40" t="s">
        <v>54</v>
      </c>
      <c r="C10" s="71">
        <v>0</v>
      </c>
      <c r="D10" s="71">
        <v>0</v>
      </c>
      <c r="E10" s="71">
        <v>0</v>
      </c>
    </row>
    <row r="11" spans="2:5" ht="25.5" x14ac:dyDescent="0.25">
      <c r="B11" s="30" t="s">
        <v>55</v>
      </c>
      <c r="C11" s="73">
        <v>0</v>
      </c>
      <c r="D11" s="73">
        <v>0</v>
      </c>
      <c r="E11" s="73">
        <v>0</v>
      </c>
    </row>
    <row r="12" spans="2:5" ht="38.25" x14ac:dyDescent="0.25">
      <c r="B12" s="40" t="s">
        <v>56</v>
      </c>
      <c r="C12" s="71">
        <v>0</v>
      </c>
      <c r="D12" s="71">
        <v>0</v>
      </c>
      <c r="E12" s="71">
        <v>0</v>
      </c>
    </row>
    <row r="13" spans="2:5" ht="15.75" customHeight="1" x14ac:dyDescent="0.25">
      <c r="B13" s="41" t="s">
        <v>77</v>
      </c>
      <c r="C13" s="11">
        <v>0</v>
      </c>
      <c r="D13" s="11">
        <v>0</v>
      </c>
      <c r="E13" s="11">
        <v>0</v>
      </c>
    </row>
    <row r="14" spans="2:5" x14ac:dyDescent="0.25">
      <c r="B14" s="30" t="s">
        <v>12</v>
      </c>
      <c r="C14" s="73">
        <v>0</v>
      </c>
      <c r="D14" s="73">
        <v>0</v>
      </c>
      <c r="E14" s="73">
        <v>0</v>
      </c>
    </row>
    <row r="15" spans="2:5" x14ac:dyDescent="0.25">
      <c r="B15" s="39" t="s">
        <v>13</v>
      </c>
      <c r="C15" s="71">
        <v>0</v>
      </c>
      <c r="D15" s="71">
        <v>0</v>
      </c>
      <c r="E15" s="71">
        <v>0</v>
      </c>
    </row>
    <row r="16" spans="2:5" x14ac:dyDescent="0.25">
      <c r="B16" s="30" t="s">
        <v>53</v>
      </c>
      <c r="C16" s="73">
        <v>0</v>
      </c>
      <c r="D16" s="73">
        <v>0</v>
      </c>
      <c r="E16" s="73">
        <v>0</v>
      </c>
    </row>
    <row r="17" spans="2:5" x14ac:dyDescent="0.25">
      <c r="B17" s="40" t="s">
        <v>54</v>
      </c>
      <c r="C17" s="71">
        <v>0</v>
      </c>
      <c r="D17" s="71">
        <v>0</v>
      </c>
      <c r="E17" s="71">
        <v>0</v>
      </c>
    </row>
    <row r="18" spans="2:5" ht="25.5" x14ac:dyDescent="0.25">
      <c r="B18" s="30" t="s">
        <v>55</v>
      </c>
      <c r="C18" s="73">
        <v>0</v>
      </c>
      <c r="D18" s="73">
        <v>0</v>
      </c>
      <c r="E18" s="73">
        <v>0</v>
      </c>
    </row>
    <row r="19" spans="2:5" ht="38.25" x14ac:dyDescent="0.25">
      <c r="B19" s="40" t="s">
        <v>56</v>
      </c>
      <c r="C19" s="71">
        <v>0</v>
      </c>
      <c r="D19" s="71">
        <v>0</v>
      </c>
      <c r="E19" s="71">
        <v>0</v>
      </c>
    </row>
    <row r="21" spans="2:5" x14ac:dyDescent="0.25">
      <c r="B21" s="43"/>
      <c r="C21" s="43"/>
      <c r="D21" s="43"/>
      <c r="E21" s="43"/>
    </row>
  </sheetData>
  <mergeCells count="1">
    <mergeCell ref="B2:E2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54917-33A2-4FA8-93B7-31DB179F11EC}">
  <dimension ref="A1:F31"/>
  <sheetViews>
    <sheetView workbookViewId="0"/>
  </sheetViews>
  <sheetFormatPr defaultRowHeight="15" x14ac:dyDescent="0.25"/>
  <cols>
    <col min="1" max="1" width="23.140625" style="2" customWidth="1"/>
    <col min="2" max="2" width="43" style="2" customWidth="1"/>
    <col min="3" max="5" width="18.7109375" style="2" customWidth="1"/>
    <col min="6" max="6" width="24.28515625" style="2" customWidth="1"/>
    <col min="7" max="16384" width="9.140625" style="2"/>
  </cols>
  <sheetData>
    <row r="1" spans="1:6" ht="18.75" x14ac:dyDescent="0.25">
      <c r="A1" s="22"/>
      <c r="B1" s="22"/>
      <c r="C1" s="22"/>
      <c r="D1" s="22"/>
      <c r="E1" s="22"/>
      <c r="F1" s="6"/>
    </row>
    <row r="2" spans="1:6" ht="18" customHeight="1" x14ac:dyDescent="0.25">
      <c r="A2" s="75" t="s">
        <v>66</v>
      </c>
      <c r="B2" s="75"/>
      <c r="C2" s="75"/>
      <c r="D2" s="75"/>
      <c r="E2" s="75"/>
      <c r="F2" s="7"/>
    </row>
    <row r="3" spans="1:6" ht="18.75" x14ac:dyDescent="0.25">
      <c r="A3" s="53"/>
      <c r="B3" s="53"/>
      <c r="C3" s="53"/>
      <c r="D3" s="53"/>
      <c r="E3" s="53"/>
      <c r="F3" s="6"/>
    </row>
    <row r="4" spans="1:6" ht="18.75" x14ac:dyDescent="0.25">
      <c r="A4" s="51" t="s">
        <v>81</v>
      </c>
      <c r="B4" s="53"/>
      <c r="C4" s="53"/>
      <c r="D4" s="53"/>
      <c r="E4" s="53"/>
    </row>
    <row r="5" spans="1:6" ht="25.5" x14ac:dyDescent="0.25">
      <c r="A5" s="115" t="s">
        <v>7</v>
      </c>
      <c r="B5" s="117"/>
      <c r="C5" s="38" t="s">
        <v>86</v>
      </c>
      <c r="D5" s="38" t="s">
        <v>85</v>
      </c>
      <c r="E5" s="38" t="s">
        <v>87</v>
      </c>
    </row>
    <row r="6" spans="1:6" s="24" customFormat="1" ht="11.25" x14ac:dyDescent="0.2">
      <c r="A6" s="106">
        <v>1</v>
      </c>
      <c r="B6" s="108"/>
      <c r="C6" s="52">
        <v>3</v>
      </c>
      <c r="D6" s="52">
        <v>4</v>
      </c>
      <c r="E6" s="52">
        <v>5</v>
      </c>
    </row>
    <row r="7" spans="1:6" s="24" customFormat="1" ht="30" customHeight="1" x14ac:dyDescent="0.2">
      <c r="A7" s="74" t="s">
        <v>91</v>
      </c>
      <c r="B7" s="56" t="s">
        <v>89</v>
      </c>
      <c r="C7" s="27"/>
      <c r="D7" s="27"/>
      <c r="E7" s="27"/>
    </row>
    <row r="8" spans="1:6" ht="30.75" customHeight="1" x14ac:dyDescent="0.25">
      <c r="A8" s="63" t="s">
        <v>90</v>
      </c>
      <c r="B8" s="56" t="s">
        <v>35</v>
      </c>
      <c r="C8" s="27">
        <f>+C12</f>
        <v>6289000</v>
      </c>
      <c r="D8" s="27">
        <f>+E8-C8</f>
        <v>0</v>
      </c>
      <c r="E8" s="27">
        <f>+E12</f>
        <v>6289000</v>
      </c>
    </row>
    <row r="9" spans="1:6" ht="30" customHeight="1" x14ac:dyDescent="0.25">
      <c r="A9" s="64" t="s">
        <v>40</v>
      </c>
      <c r="B9" s="56" t="s">
        <v>49</v>
      </c>
      <c r="C9" s="27">
        <f t="shared" ref="C9:E9" si="0">C14</f>
        <v>20000</v>
      </c>
      <c r="D9" s="27">
        <f t="shared" ref="D9:D27" si="1">+E9-C9</f>
        <v>1000</v>
      </c>
      <c r="E9" s="27">
        <f t="shared" si="0"/>
        <v>21000</v>
      </c>
    </row>
    <row r="10" spans="1:6" ht="30" customHeight="1" x14ac:dyDescent="0.25">
      <c r="A10" s="64" t="s">
        <v>43</v>
      </c>
      <c r="B10" s="56" t="s">
        <v>50</v>
      </c>
      <c r="C10" s="27">
        <f>+C17</f>
        <v>6268000</v>
      </c>
      <c r="D10" s="27">
        <f t="shared" si="1"/>
        <v>-8700</v>
      </c>
      <c r="E10" s="27">
        <f t="shared" ref="E10" si="2">E17</f>
        <v>6259300</v>
      </c>
    </row>
    <row r="11" spans="1:6" ht="30" customHeight="1" x14ac:dyDescent="0.25">
      <c r="A11" s="64" t="s">
        <v>48</v>
      </c>
      <c r="B11" s="56" t="s">
        <v>51</v>
      </c>
      <c r="C11" s="27">
        <f t="shared" ref="C11:E11" si="3">C25</f>
        <v>1000</v>
      </c>
      <c r="D11" s="27">
        <f t="shared" si="1"/>
        <v>7700</v>
      </c>
      <c r="E11" s="27">
        <f t="shared" si="3"/>
        <v>8700</v>
      </c>
    </row>
    <row r="12" spans="1:6" ht="30" customHeight="1" x14ac:dyDescent="0.25">
      <c r="A12" s="65" t="s">
        <v>38</v>
      </c>
      <c r="B12" s="56" t="s">
        <v>36</v>
      </c>
      <c r="C12" s="27">
        <f>+C13</f>
        <v>6289000</v>
      </c>
      <c r="D12" s="27">
        <f t="shared" si="1"/>
        <v>0</v>
      </c>
      <c r="E12" s="27">
        <f>+E13</f>
        <v>6289000</v>
      </c>
    </row>
    <row r="13" spans="1:6" ht="30" customHeight="1" x14ac:dyDescent="0.25">
      <c r="A13" s="63" t="s">
        <v>39</v>
      </c>
      <c r="B13" s="56" t="s">
        <v>37</v>
      </c>
      <c r="C13" s="27">
        <f>+C14+C17+C25</f>
        <v>6289000</v>
      </c>
      <c r="D13" s="27">
        <f t="shared" si="1"/>
        <v>0</v>
      </c>
      <c r="E13" s="27">
        <f>+E14+E17+E25</f>
        <v>6289000</v>
      </c>
    </row>
    <row r="14" spans="1:6" ht="30" customHeight="1" x14ac:dyDescent="0.25">
      <c r="A14" s="64" t="s">
        <v>40</v>
      </c>
      <c r="B14" s="56" t="s">
        <v>49</v>
      </c>
      <c r="C14" s="27">
        <f t="shared" ref="C14:E15" si="4">+C15</f>
        <v>20000</v>
      </c>
      <c r="D14" s="27">
        <f t="shared" si="1"/>
        <v>1000</v>
      </c>
      <c r="E14" s="27">
        <f t="shared" si="4"/>
        <v>21000</v>
      </c>
    </row>
    <row r="15" spans="1:6" ht="30" customHeight="1" x14ac:dyDescent="0.25">
      <c r="A15" s="64" t="s">
        <v>41</v>
      </c>
      <c r="B15" s="56" t="s">
        <v>4</v>
      </c>
      <c r="C15" s="27">
        <f t="shared" si="4"/>
        <v>20000</v>
      </c>
      <c r="D15" s="27">
        <f t="shared" si="1"/>
        <v>1000</v>
      </c>
      <c r="E15" s="27">
        <f t="shared" si="4"/>
        <v>21000</v>
      </c>
    </row>
    <row r="16" spans="1:6" ht="30" customHeight="1" x14ac:dyDescent="0.25">
      <c r="A16" s="66" t="s">
        <v>42</v>
      </c>
      <c r="B16" s="56" t="s">
        <v>9</v>
      </c>
      <c r="C16" s="27">
        <v>20000</v>
      </c>
      <c r="D16" s="27">
        <f t="shared" si="1"/>
        <v>1000</v>
      </c>
      <c r="E16" s="27">
        <v>21000</v>
      </c>
    </row>
    <row r="17" spans="1:5" ht="30" customHeight="1" x14ac:dyDescent="0.25">
      <c r="A17" s="64" t="s">
        <v>43</v>
      </c>
      <c r="B17" s="56" t="s">
        <v>50</v>
      </c>
      <c r="C17" s="27">
        <f>+C18+C23</f>
        <v>6268000</v>
      </c>
      <c r="D17" s="27">
        <f t="shared" si="1"/>
        <v>-8700</v>
      </c>
      <c r="E17" s="27">
        <f>+E18+E23</f>
        <v>6259300</v>
      </c>
    </row>
    <row r="18" spans="1:5" ht="30" customHeight="1" x14ac:dyDescent="0.25">
      <c r="A18" s="64" t="s">
        <v>41</v>
      </c>
      <c r="B18" s="56" t="s">
        <v>4</v>
      </c>
      <c r="C18" s="27">
        <f>+C19+C20+C21+C22</f>
        <v>6102000</v>
      </c>
      <c r="D18" s="27">
        <f t="shared" si="1"/>
        <v>-22300</v>
      </c>
      <c r="E18" s="27">
        <f>+E19+E20+E21+E22</f>
        <v>6079700</v>
      </c>
    </row>
    <row r="19" spans="1:5" ht="30" customHeight="1" x14ac:dyDescent="0.25">
      <c r="A19" s="64" t="s">
        <v>44</v>
      </c>
      <c r="B19" s="56" t="s">
        <v>5</v>
      </c>
      <c r="C19" s="27">
        <v>4575300</v>
      </c>
      <c r="D19" s="27">
        <f t="shared" si="1"/>
        <v>20000</v>
      </c>
      <c r="E19" s="27">
        <v>4595300</v>
      </c>
    </row>
    <row r="20" spans="1:5" ht="30" customHeight="1" x14ac:dyDescent="0.25">
      <c r="A20" s="66" t="s">
        <v>42</v>
      </c>
      <c r="B20" s="56" t="s">
        <v>9</v>
      </c>
      <c r="C20" s="27">
        <v>1501700</v>
      </c>
      <c r="D20" s="27">
        <f t="shared" si="1"/>
        <v>-42300</v>
      </c>
      <c r="E20" s="27">
        <v>1459400</v>
      </c>
    </row>
    <row r="21" spans="1:5" ht="30" customHeight="1" x14ac:dyDescent="0.25">
      <c r="A21" s="66" t="s">
        <v>45</v>
      </c>
      <c r="B21" s="56" t="s">
        <v>33</v>
      </c>
      <c r="C21" s="27">
        <v>5000</v>
      </c>
      <c r="D21" s="27">
        <f t="shared" si="1"/>
        <v>0</v>
      </c>
      <c r="E21" s="27">
        <v>5000</v>
      </c>
    </row>
    <row r="22" spans="1:5" ht="30" customHeight="1" x14ac:dyDescent="0.25">
      <c r="A22" s="64" t="s">
        <v>84</v>
      </c>
      <c r="B22" s="56" t="s">
        <v>83</v>
      </c>
      <c r="C22" s="27">
        <v>20000</v>
      </c>
      <c r="D22" s="27">
        <f t="shared" si="1"/>
        <v>0</v>
      </c>
      <c r="E22" s="27">
        <v>20000</v>
      </c>
    </row>
    <row r="23" spans="1:5" ht="30" customHeight="1" x14ac:dyDescent="0.25">
      <c r="A23" s="64" t="s">
        <v>46</v>
      </c>
      <c r="B23" s="56" t="s">
        <v>6</v>
      </c>
      <c r="C23" s="27">
        <f>+C24</f>
        <v>166000</v>
      </c>
      <c r="D23" s="27">
        <f t="shared" si="1"/>
        <v>13600</v>
      </c>
      <c r="E23" s="27">
        <f>+E24</f>
        <v>179600</v>
      </c>
    </row>
    <row r="24" spans="1:5" ht="30" customHeight="1" x14ac:dyDescent="0.25">
      <c r="A24" s="64" t="s">
        <v>47</v>
      </c>
      <c r="B24" s="56" t="s">
        <v>34</v>
      </c>
      <c r="C24" s="27">
        <v>166000</v>
      </c>
      <c r="D24" s="27">
        <f t="shared" si="1"/>
        <v>13600</v>
      </c>
      <c r="E24" s="27">
        <v>179600</v>
      </c>
    </row>
    <row r="25" spans="1:5" ht="30" customHeight="1" x14ac:dyDescent="0.25">
      <c r="A25" s="64" t="s">
        <v>48</v>
      </c>
      <c r="B25" s="56" t="s">
        <v>51</v>
      </c>
      <c r="C25" s="27">
        <f t="shared" ref="C25:E26" si="5">+C26</f>
        <v>1000</v>
      </c>
      <c r="D25" s="27">
        <f t="shared" si="1"/>
        <v>7700</v>
      </c>
      <c r="E25" s="27">
        <f t="shared" si="5"/>
        <v>8700</v>
      </c>
    </row>
    <row r="26" spans="1:5" ht="30" customHeight="1" x14ac:dyDescent="0.25">
      <c r="A26" s="64" t="s">
        <v>46</v>
      </c>
      <c r="B26" s="56" t="s">
        <v>6</v>
      </c>
      <c r="C26" s="27">
        <f t="shared" si="5"/>
        <v>1000</v>
      </c>
      <c r="D26" s="27">
        <f t="shared" si="1"/>
        <v>7700</v>
      </c>
      <c r="E26" s="27">
        <f t="shared" si="5"/>
        <v>8700</v>
      </c>
    </row>
    <row r="27" spans="1:5" ht="30" customHeight="1" x14ac:dyDescent="0.25">
      <c r="A27" s="64" t="s">
        <v>47</v>
      </c>
      <c r="B27" s="56" t="s">
        <v>34</v>
      </c>
      <c r="C27" s="27">
        <v>1000</v>
      </c>
      <c r="D27" s="27">
        <f t="shared" si="1"/>
        <v>7700</v>
      </c>
      <c r="E27" s="27">
        <v>8700</v>
      </c>
    </row>
    <row r="28" spans="1:5" x14ac:dyDescent="0.25">
      <c r="A28" s="20"/>
      <c r="B28" s="20"/>
      <c r="C28" s="20"/>
      <c r="D28" s="20"/>
      <c r="E28" s="20"/>
    </row>
    <row r="29" spans="1:5" x14ac:dyDescent="0.25">
      <c r="A29" s="69"/>
      <c r="B29" s="69"/>
      <c r="C29" s="69"/>
      <c r="D29" s="69"/>
      <c r="E29" s="69"/>
    </row>
    <row r="30" spans="1:5" x14ac:dyDescent="0.25">
      <c r="A30" s="69"/>
      <c r="B30" s="69"/>
      <c r="C30" s="69"/>
      <c r="D30" s="69"/>
      <c r="E30" s="69"/>
    </row>
    <row r="31" spans="1:5" x14ac:dyDescent="0.25">
      <c r="A31" s="69"/>
      <c r="B31" s="69"/>
      <c r="C31" s="69"/>
      <c r="D31" s="69"/>
      <c r="E31" s="69"/>
    </row>
  </sheetData>
  <mergeCells count="3">
    <mergeCell ref="A2:E2"/>
    <mergeCell ref="A5:B5"/>
    <mergeCell ref="A6:B6"/>
  </mergeCells>
  <phoneticPr fontId="21" type="noConversion"/>
  <pageMargins left="0.31496062992125984" right="0.31496062992125984" top="0.74803149606299213" bottom="0.74803149606299213" header="0.31496062992125984" footer="0.31496062992125984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SAŽETAK</vt:lpstr>
      <vt:lpstr>Prihodi i rashoda EK</vt:lpstr>
      <vt:lpstr>Prihodi i rashodi prema IF</vt:lpstr>
      <vt:lpstr>Rashodi prema funkcijskoj k </vt:lpstr>
      <vt:lpstr>Račun financiranja EK</vt:lpstr>
      <vt:lpstr>Račun fin prema Izvorima</vt:lpstr>
      <vt:lpstr>POSEBNI DIO-novo</vt:lpstr>
      <vt:lpstr>'Prihodi i rashoda EK'!Print_Area</vt:lpstr>
      <vt:lpstr>SAŽETAK!Print_Area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2026-10-19T10:06:49Z</dcterms:created>
  <dcterms:modified xsi:type="dcterms:W3CDTF">2026-10-19T10:06:56Z</dcterms:modified>
</cp:coreProperties>
</file>