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SERV01\Users\OPN\NC TAR\3. savjetovanje 2026 - Sezonski faktori\"/>
    </mc:Choice>
  </mc:AlternateContent>
  <xr:revisionPtr revIDLastSave="0" documentId="8_{A6045092-72C0-47A1-BACB-9263CEB44B96}" xr6:coauthVersionLast="47" xr6:coauthVersionMax="47" xr10:uidLastSave="{00000000-0000-0000-0000-000000000000}"/>
  <bookViews>
    <workbookView xWindow="-108" yWindow="-108" windowWidth="23256" windowHeight="13896" xr2:uid="{00000000-000D-0000-FFFF-FFFF00000000}"/>
  </bookViews>
  <sheets>
    <sheet name="Sezonski faktori" sheetId="7" r:id="rId1"/>
  </sheets>
  <externalReferences>
    <externalReference r:id="rId2"/>
  </externalReferences>
  <definedNames>
    <definedName name="ID_TarifniCenik_IZ">[1]!tbl_Sifrant_DSistemi[ID_TarifniCenik]</definedName>
    <definedName name="_xlnm.Print_Area" localSheetId="0">'Sezonski faktori'!$A$1:$L$214</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 i="7" l="1"/>
  <c r="C52" i="7"/>
  <c r="C51" i="7"/>
  <c r="C50" i="7"/>
  <c r="C49" i="7"/>
  <c r="C48" i="7"/>
  <c r="C47" i="7"/>
  <c r="C46" i="7"/>
  <c r="C45" i="7"/>
  <c r="C44" i="7"/>
  <c r="C43" i="7"/>
  <c r="C42" i="7"/>
  <c r="C33" i="7" l="1"/>
  <c r="C32" i="7"/>
  <c r="C183" i="7"/>
  <c r="D31" i="7" l="1"/>
  <c r="D25" i="7"/>
  <c r="D24" i="7"/>
  <c r="D23" i="7"/>
  <c r="D22" i="7"/>
  <c r="D21" i="7"/>
  <c r="D20" i="7"/>
  <c r="D30" i="7"/>
  <c r="D29" i="7"/>
  <c r="D28" i="7"/>
  <c r="D27" i="7"/>
  <c r="D26" i="7"/>
  <c r="C180" i="7"/>
  <c r="C182" i="7"/>
  <c r="C181" i="7"/>
  <c r="C184" i="7"/>
  <c r="C54" i="7"/>
  <c r="C62" i="7" s="1"/>
  <c r="C80" i="7" s="1"/>
  <c r="C98" i="7" s="1"/>
  <c r="C177" i="7"/>
  <c r="C178" i="7"/>
  <c r="C179" i="7"/>
  <c r="C55" i="7"/>
  <c r="C176" i="7"/>
  <c r="C185" i="7"/>
  <c r="C187" i="7"/>
  <c r="C186" i="7"/>
  <c r="D62" i="7" l="1"/>
  <c r="D70" i="7"/>
  <c r="C64" i="7"/>
  <c r="C82" i="7" s="1"/>
  <c r="C100" i="7" s="1"/>
  <c r="E118" i="7" s="1"/>
  <c r="D66" i="7"/>
  <c r="D69" i="7"/>
  <c r="C69" i="7"/>
  <c r="C87" i="7" s="1"/>
  <c r="C105" i="7" s="1"/>
  <c r="E123" i="7" s="1"/>
  <c r="D64" i="7"/>
  <c r="D63" i="7"/>
  <c r="C61" i="7"/>
  <c r="C79" i="7" s="1"/>
  <c r="D61" i="7"/>
  <c r="C66" i="7"/>
  <c r="C84" i="7" s="1"/>
  <c r="C102" i="7" s="1"/>
  <c r="C120" i="7" s="1"/>
  <c r="C63" i="7"/>
  <c r="C81" i="7" s="1"/>
  <c r="C99" i="7" s="1"/>
  <c r="D117" i="7" s="1"/>
  <c r="C71" i="7"/>
  <c r="C89" i="7" s="1"/>
  <c r="C107" i="7" s="1"/>
  <c r="C125" i="7" s="1"/>
  <c r="D67" i="7"/>
  <c r="D116" i="7"/>
  <c r="E116" i="7"/>
  <c r="C116" i="7"/>
  <c r="D68" i="7"/>
  <c r="C68" i="7"/>
  <c r="C86" i="7" s="1"/>
  <c r="C104" i="7" s="1"/>
  <c r="D72" i="7"/>
  <c r="C67" i="7"/>
  <c r="C85" i="7" s="1"/>
  <c r="C103" i="7" s="1"/>
  <c r="C70" i="7"/>
  <c r="C88" i="7" s="1"/>
  <c r="C106" i="7" s="1"/>
  <c r="C72" i="7"/>
  <c r="C90" i="7" s="1"/>
  <c r="C108" i="7" s="1"/>
  <c r="D65" i="7"/>
  <c r="D71" i="7"/>
  <c r="C65" i="7"/>
  <c r="C83" i="7" s="1"/>
  <c r="C101" i="7" s="1"/>
  <c r="D118" i="7" l="1"/>
  <c r="D73" i="7"/>
  <c r="C118" i="7"/>
  <c r="C117" i="7"/>
  <c r="E120" i="7"/>
  <c r="D120" i="7"/>
  <c r="D123" i="7"/>
  <c r="C123" i="7"/>
  <c r="E125" i="7"/>
  <c r="E117" i="7"/>
  <c r="D125" i="7"/>
  <c r="E126" i="7"/>
  <c r="C126" i="7"/>
  <c r="D126" i="7"/>
  <c r="E124" i="7"/>
  <c r="D124" i="7"/>
  <c r="C124" i="7"/>
  <c r="C122" i="7"/>
  <c r="D122" i="7"/>
  <c r="E122" i="7"/>
  <c r="C121" i="7"/>
  <c r="D121" i="7"/>
  <c r="E121" i="7"/>
  <c r="D32" i="7"/>
  <c r="E119" i="7"/>
  <c r="D119" i="7"/>
  <c r="C119" i="7"/>
  <c r="C91" i="7"/>
  <c r="C97" i="7"/>
  <c r="C73" i="7"/>
  <c r="C167" i="7" l="1"/>
  <c r="D102" i="7" s="1"/>
  <c r="D115" i="7"/>
  <c r="D127" i="7" s="1"/>
  <c r="C115" i="7"/>
  <c r="C127" i="7" s="1"/>
  <c r="E115" i="7"/>
  <c r="E127" i="7" s="1"/>
  <c r="D100" i="7" l="1"/>
  <c r="D101" i="7"/>
  <c r="E151" i="7"/>
  <c r="E146" i="7"/>
  <c r="E138" i="7"/>
  <c r="E153" i="7"/>
  <c r="E142" i="7"/>
  <c r="E150" i="7"/>
  <c r="E147" i="7"/>
  <c r="E145" i="7"/>
  <c r="E149" i="7"/>
  <c r="E144" i="7"/>
  <c r="E152" i="7"/>
  <c r="E148" i="7"/>
  <c r="E143" i="7"/>
  <c r="C147" i="7"/>
  <c r="J181" i="7" s="1"/>
  <c r="C142" i="7"/>
  <c r="C151" i="7"/>
  <c r="C148" i="7"/>
  <c r="C146" i="7"/>
  <c r="J180" i="7" s="1"/>
  <c r="C149" i="7"/>
  <c r="J183" i="7" s="1"/>
  <c r="C153" i="7"/>
  <c r="J187" i="7" s="1"/>
  <c r="C138" i="7"/>
  <c r="C150" i="7"/>
  <c r="J184" i="7" s="1"/>
  <c r="C145" i="7"/>
  <c r="C144" i="7"/>
  <c r="J178" i="7" s="1"/>
  <c r="C143" i="7"/>
  <c r="J177" i="7" s="1"/>
  <c r="C152" i="7"/>
  <c r="J186" i="7" s="1"/>
  <c r="D142" i="7"/>
  <c r="D151" i="7"/>
  <c r="K185" i="7" s="1"/>
  <c r="D149" i="7"/>
  <c r="K183" i="7" s="1"/>
  <c r="D146" i="7"/>
  <c r="K180" i="7" s="1"/>
  <c r="D145" i="7"/>
  <c r="K179" i="7" s="1"/>
  <c r="D144" i="7"/>
  <c r="K178" i="7" s="1"/>
  <c r="D148" i="7"/>
  <c r="K182" i="7" s="1"/>
  <c r="D138" i="7"/>
  <c r="D147" i="7"/>
  <c r="K181" i="7" s="1"/>
  <c r="D150" i="7"/>
  <c r="K184" i="7" s="1"/>
  <c r="D152" i="7"/>
  <c r="K186" i="7" s="1"/>
  <c r="D153" i="7"/>
  <c r="K187" i="7" s="1"/>
  <c r="D143" i="7"/>
  <c r="K177" i="7" s="1"/>
  <c r="D167" i="7" l="1"/>
  <c r="E167" i="7"/>
  <c r="D154" i="7"/>
  <c r="E154" i="7"/>
  <c r="D168" i="7"/>
  <c r="C168" i="7"/>
  <c r="E168" i="7"/>
  <c r="E169" i="7"/>
  <c r="D169" i="7"/>
  <c r="C169" i="7"/>
  <c r="E166" i="7"/>
  <c r="C154" i="7"/>
  <c r="D166" i="7"/>
  <c r="C166" i="7"/>
  <c r="J185" i="7" l="1"/>
  <c r="J182" i="7"/>
  <c r="D104" i="7"/>
  <c r="D103" i="7"/>
  <c r="D105" i="7"/>
  <c r="D99" i="7"/>
  <c r="D98" i="7"/>
  <c r="D97" i="7"/>
  <c r="J176" i="7"/>
  <c r="E188" i="7"/>
  <c r="K176" i="7"/>
  <c r="F188" i="7"/>
  <c r="J179" i="7"/>
  <c r="D108" i="7"/>
  <c r="D106" i="7"/>
  <c r="D107" i="7"/>
  <c r="I176" i="7" l="1"/>
  <c r="K188" i="7"/>
  <c r="J188" i="7"/>
  <c r="I182" i="7"/>
  <c r="I179" i="7"/>
  <c r="I185" i="7"/>
  <c r="I186" i="7" l="1"/>
  <c r="I187" i="7"/>
  <c r="I180" i="7"/>
  <c r="I181" i="7"/>
  <c r="I184" i="7"/>
  <c r="I183" i="7"/>
  <c r="I178" i="7"/>
  <c r="I177" i="7"/>
  <c r="D188" i="7" l="1"/>
  <c r="I188" i="7"/>
</calcChain>
</file>

<file path=xl/sharedStrings.xml><?xml version="1.0" encoding="utf-8"?>
<sst xmlns="http://schemas.openxmlformats.org/spreadsheetml/2006/main" count="204" uniqueCount="82">
  <si>
    <t>Power E (0 &lt;= E &lt;= 2)</t>
  </si>
  <si>
    <t>Mjesec</t>
  </si>
  <si>
    <t>Kvartalni</t>
  </si>
  <si>
    <t>Mjesečni</t>
  </si>
  <si>
    <t>Dnevni</t>
  </si>
  <si>
    <t>Unutardnevni</t>
  </si>
  <si>
    <t>Siječanj</t>
  </si>
  <si>
    <t>Veljača</t>
  </si>
  <si>
    <t>Ožujak</t>
  </si>
  <si>
    <t>Travanj</t>
  </si>
  <si>
    <t>Svibanj</t>
  </si>
  <si>
    <t>Lipanj</t>
  </si>
  <si>
    <t>Srpanj</t>
  </si>
  <si>
    <t>Kolovoz</t>
  </si>
  <si>
    <t>Rujan</t>
  </si>
  <si>
    <t>Listopad</t>
  </si>
  <si>
    <t>Studeni</t>
  </si>
  <si>
    <t>Prosinac</t>
  </si>
  <si>
    <t>Uredbe Komisije (EU) 2017/460</t>
  </si>
  <si>
    <t>оd 16. ožujka 2017. o uspostavljanju mrežnih pravila o usklađenim strukturama transportnih tarifa za plin</t>
  </si>
  <si>
    <t>Članak 15 (3) točke a &amp; b</t>
  </si>
  <si>
    <t>Vrijednosti</t>
  </si>
  <si>
    <t>Maksimalne vrijednosti</t>
  </si>
  <si>
    <t>Parametri za izračun</t>
  </si>
  <si>
    <t xml:space="preserve">Množitelji za tromjesečne standardne kapacitetne proizvode </t>
  </si>
  <si>
    <t xml:space="preserve">Mjesec </t>
  </si>
  <si>
    <t>Prosjek</t>
  </si>
  <si>
    <t>Ukupno</t>
  </si>
  <si>
    <t>Godina</t>
  </si>
  <si>
    <t xml:space="preserve">Predviđeni mjesečni protoci plina </t>
  </si>
  <si>
    <t>Članak 15 (3) točka c</t>
  </si>
  <si>
    <t>Udio korištenja</t>
  </si>
  <si>
    <t>Korektivni faktor za udio korištenja u slučaju da je vrijednost 0</t>
  </si>
  <si>
    <t>Udio korištenja x 12</t>
  </si>
  <si>
    <t>Članak 15(3) točka d</t>
  </si>
  <si>
    <t>Članak 15(3) točka e</t>
  </si>
  <si>
    <t>Sezonski faktor</t>
  </si>
  <si>
    <t>Tromjesečni SF</t>
  </si>
  <si>
    <t>Članak 15(3) točka f</t>
  </si>
  <si>
    <t>Članak 15(3) točka g</t>
  </si>
  <si>
    <t>(g) “dobivena vrijednost iz točke (f) uspoređuje se s rasponom iz članka 13. stavka 1. na sljedeći način:</t>
  </si>
  <si>
    <t>Članak 15(3) točka h</t>
  </si>
  <si>
    <t>i) ako je dobivena vrijednost iz točke (f) veća od 1,5, korektivni faktor izračunava se kao 1,5 podijeljen tom vrijednošću; 
ii) ako je dobivena vrijednost iz točke (f) manja od 1, korektivni faktor izračunava se kao 1 podijeljen tom vrijednošću."</t>
  </si>
  <si>
    <t>Članak 15(4)</t>
  </si>
  <si>
    <t>Korektivni faktor</t>
  </si>
  <si>
    <t>Članak 15(5)</t>
  </si>
  <si>
    <t>“Za tromjesečne standardne kapacitetne proizvode za stalni kapacitet sezonski faktori izračunavaju se sljedećim uzastopnim koracima:</t>
  </si>
  <si>
    <t>(b) prolazi se kroz korake iz stavka 3. točaka od (f) do (h) uzimajući dobivene vrijednosti iz točke (a), mutatis mutandis.”</t>
  </si>
  <si>
    <t>(a) početna razina odgovarajućih sezonskih faktora zadaje se kao jedno od sljedećega:
     (i) jednaka je aritmetičkom prosjeku odgovarajućih sezonskih faktora primjenjivih za tri relevantna mjeseca; 
     (ii) nije manja od najniže i nije viša od najviše razine odgovarajućih sezonskih faktora primjenjivih za tri relevantna mjeseca.</t>
  </si>
  <si>
    <t>(i) Aritmetička sredina</t>
  </si>
  <si>
    <t>(ii) Minimum &lt;= sezonski faktor &lt;= maksimum</t>
  </si>
  <si>
    <r>
      <t>Sezonski faktor</t>
    </r>
    <r>
      <rPr>
        <b/>
        <vertAlign val="subscript"/>
        <sz val="10"/>
        <color theme="1"/>
        <rFont val="Calibri"/>
        <family val="2"/>
        <charset val="238"/>
        <scheme val="minor"/>
      </rPr>
      <t>minimum</t>
    </r>
  </si>
  <si>
    <r>
      <t>Sezonski faktor</t>
    </r>
    <r>
      <rPr>
        <b/>
        <vertAlign val="subscript"/>
        <sz val="10"/>
        <color theme="1"/>
        <rFont val="Calibri"/>
        <family val="2"/>
        <charset val="238"/>
        <scheme val="minor"/>
      </rPr>
      <t>maksimum</t>
    </r>
  </si>
  <si>
    <t>Tromjesečje</t>
  </si>
  <si>
    <t>Članak 15(6)</t>
  </si>
  <si>
    <t>“Za negodišnje standardne kapacitetne proizvode za stalni kapacitet vrijednosti dobivene izračunom iz stavaka od 3. do 5. mogu se zaokružiti prema gore ili dolje.”</t>
  </si>
  <si>
    <t>Početna razina umnoška sezonskog faktora x množitelja</t>
  </si>
  <si>
    <t>(h) "razina sezonskih faktora izračunava se kao umnožak odgovarajućih dobivenih vrijednosti iz točke (e) i korektivnog faktora izračunatog na sljedeći način:</t>
  </si>
  <si>
    <t>(f) “izračunava se aritmetička sredina umnožaka dobivenih vrijednosti iz točke (e) i množitelja za mjesečni standardni kapacitetni proizvod.”</t>
  </si>
  <si>
    <t>(i) ako je vrijednost unutar raspona, razina sezonskih faktora jednaka je odgovarajućim dobivenim vrijednostima iz točke (e); 
(ii) ako je vrijednost izvan raspona, primjenjuje se točka (h).”</t>
  </si>
  <si>
    <t xml:space="preserve">(c) “udio korištenja izračunava se dijeljenjem dobivenih vrijednosti iz točke (a) s dobivenom vrijednošću iz točke (b).” </t>
  </si>
  <si>
    <t xml:space="preserve">(a) “prosječni podaci na predviđenim protocima ili na predviđenim ugovorenim kapacitetima,
       prema kojima se sezonski faktori izračunavaju samo za neke ili za sve interkonekcijske točke.” 
(b) “dobivene vrijednosti iz točke (a) se zbrajaju.” </t>
  </si>
  <si>
    <t>Propisani postupak izračuna sezonskih faktora u skladu s člankom 15. (stavci 2. do 5.)</t>
  </si>
  <si>
    <t>(e) “početna razina odgovarajućih sezonskih faktora izračunava se potenciranjem svake od dobivenih vrijednosti 
iz točke (d) vrijednošću koja nije manja od 0 i nije veća od 2.”</t>
  </si>
  <si>
    <t>“Za dnevne i unutardnevne standardne kapacitetne proizvode za stalni kapacitet sezonski faktori izračunavaju se koracima
 iz stavka 3. točaka od (f) do (h), mutatis mutandis.”</t>
  </si>
  <si>
    <t>Izračun sezonskih faktora u skladu sa člankom 15.</t>
  </si>
  <si>
    <t>Množitelji za mjesečne standardne kapacitetne proizvode</t>
  </si>
  <si>
    <t>Množitelji za dnevne standardne kapacitetne proizvode</t>
  </si>
  <si>
    <t>Množitelji za unutardnevne standardne kapacitetne proizvode</t>
  </si>
  <si>
    <t>Napomena: Postupak izračuna sezonskih faktora za mjesečne standardne proizvode kapaciteta za 
stalni kapacitet za razdoblje 2021.-2026. temelji se na prosječnim predviđenim količinama protoka plina</t>
  </si>
  <si>
    <t>(d) “svaka od dobivenih vrijednosti iz točke (c) množi se s 12. Ako su dobivene vrijednosti jednake 0, te se vrijednosti 
prilagođavaju tako da budu manje od sljedeće dvije vrijednosti: 0,1 ili najmanja od dobivenih vrijednosti koja nije 0.”</t>
  </si>
  <si>
    <t>Dnevni / Unutardnevni</t>
  </si>
  <si>
    <t>Razina umnoška sezonskih faktora i množitelja</t>
  </si>
  <si>
    <t>Predviđeni mjesečni protoci plina</t>
  </si>
  <si>
    <t>Q2</t>
  </si>
  <si>
    <t>Q3</t>
  </si>
  <si>
    <t>Q4</t>
  </si>
  <si>
    <t>Q1</t>
  </si>
  <si>
    <t>Udio u ukup. god.</t>
  </si>
  <si>
    <t>Razina umnoška sezonskih faktora i množitelja 2027.</t>
  </si>
  <si>
    <t>Sezonski faktori 2027.</t>
  </si>
  <si>
    <t>Predviđena količina protoka plina po mjesecima [kWh]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</si>
</sst>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
    <numFmt numFmtId="165" formatCode="0.000"/>
    <numFmt numFmtId="166" formatCode="#,##0.000"/>
    <numFmt numFmtId="167" formatCode="_-* #,##0.000\ _k_n_-;\-* #,##0.000\ _k_n_-;_-* &quot;-&quot;???\ _k_n_-;_-@_-"/>
    <numFmt numFmtId="168" formatCode="_-* #,##0.0000\ _k_n_-;\-* #,##0.0000\ _k_n_-;_-* &quot;-&quot;????\ _k_n_-;_-@_-"/>
    <numFmt numFmtId="169" formatCode="0.0000"/>
    <numFmt numFmtId="170" formatCode="0.0"/>
    <numFmt numFmtId="171" formatCode="0.0%"/>
  </numFmts>
  <fonts count="20" x14ac:knownFonts="1">
    <font>
      <sz val="11"/>
      <color theme="1"/>
      <name val="Calibri"/>
      <family val="2"/>
      <charset val="238"/>
      <scheme val="minor"/>
    </font>
    <font>
      <sz val="11"/>
      <color theme="1"/>
      <name val="Calibri"/>
      <family val="2"/>
      <charset val="238"/>
      <scheme val="minor"/>
    </font>
    <font>
      <sz val="11"/>
      <color theme="0"/>
      <name val="Calibri"/>
      <family val="2"/>
      <charset val="238"/>
      <scheme val="minor"/>
    </font>
    <font>
      <sz val="10"/>
      <color theme="1"/>
      <name val="Calibri"/>
      <family val="2"/>
      <charset val="238"/>
      <scheme val="minor"/>
    </font>
    <font>
      <b/>
      <sz val="11"/>
      <name val="Calibri"/>
      <family val="2"/>
      <charset val="238"/>
      <scheme val="minor"/>
    </font>
    <font>
      <sz val="11"/>
      <name val="Calibri"/>
      <family val="2"/>
      <charset val="238"/>
      <scheme val="minor"/>
    </font>
    <font>
      <sz val="10"/>
      <name val="Calibri"/>
      <family val="2"/>
      <charset val="238"/>
      <scheme val="minor"/>
    </font>
    <font>
      <b/>
      <sz val="10"/>
      <name val="Calibri"/>
      <family val="2"/>
      <charset val="238"/>
      <scheme val="minor"/>
    </font>
    <font>
      <b/>
      <sz val="10"/>
      <color theme="1"/>
      <name val="Calibri"/>
      <family val="2"/>
      <charset val="238"/>
      <scheme val="minor"/>
    </font>
    <font>
      <i/>
      <sz val="10"/>
      <color theme="1"/>
      <name val="Calibri"/>
      <family val="2"/>
      <charset val="238"/>
      <scheme val="minor"/>
    </font>
    <font>
      <i/>
      <sz val="10"/>
      <name val="Calibri"/>
      <family val="2"/>
      <charset val="238"/>
      <scheme val="minor"/>
    </font>
    <font>
      <sz val="11"/>
      <name val="Calibri"/>
      <family val="2"/>
      <charset val="238"/>
    </font>
    <font>
      <b/>
      <sz val="11"/>
      <color theme="1"/>
      <name val="Calibri"/>
      <family val="2"/>
      <charset val="238"/>
      <scheme val="minor"/>
    </font>
    <font>
      <b/>
      <vertAlign val="subscript"/>
      <sz val="10"/>
      <color theme="1"/>
      <name val="Calibri"/>
      <family val="2"/>
      <charset val="238"/>
      <scheme val="minor"/>
    </font>
    <font>
      <b/>
      <sz val="14"/>
      <name val="Calibri"/>
      <family val="2"/>
      <charset val="238"/>
      <scheme val="minor"/>
    </font>
    <font>
      <sz val="10"/>
      <name val="Arial"/>
      <family val="2"/>
      <charset val="238"/>
    </font>
    <font>
      <sz val="11"/>
      <color theme="1"/>
      <name val="Calibri"/>
      <family val="2"/>
      <charset val="238"/>
    </font>
    <font>
      <sz val="18"/>
      <color theme="1"/>
      <name val="Calibri"/>
      <family val="2"/>
      <charset val="238"/>
      <scheme val="minor"/>
    </font>
    <font>
      <b/>
      <sz val="16"/>
      <color theme="1"/>
      <name val="Calibri"/>
      <family val="2"/>
      <charset val="238"/>
      <scheme val="minor"/>
    </font>
    <font>
      <sz val="16"/>
      <color theme="1"/>
      <name val="Calibri"/>
      <family val="2"/>
      <charset val="238"/>
      <scheme val="minor"/>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0.14999847407452621"/>
        <bgColor indexed="64"/>
      </patternFill>
    </fill>
  </fills>
  <borders count="55">
    <border>
      <left/>
      <right/>
      <top/>
      <bottom/>
      <diagonal/>
    </border>
    <border>
      <left/>
      <right/>
      <top style="hair">
        <color auto="1"/>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medium">
        <color indexed="64"/>
      </bottom>
      <diagonal/>
    </border>
    <border>
      <left/>
      <right/>
      <top/>
      <bottom style="hair">
        <color auto="1"/>
      </bottom>
      <diagonal/>
    </border>
    <border>
      <left/>
      <right style="thin">
        <color indexed="64"/>
      </right>
      <top style="hair">
        <color auto="1"/>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diagonal/>
    </border>
    <border>
      <left/>
      <right style="medium">
        <color indexed="64"/>
      </right>
      <top/>
      <bottom style="hair">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s>
  <cellStyleXfs count="6">
    <xf numFmtId="0" fontId="0" fillId="0" borderId="0"/>
    <xf numFmtId="0" fontId="2" fillId="2" borderId="0" applyNumberFormat="0" applyBorder="0" applyAlignment="0" applyProtection="0"/>
    <xf numFmtId="0" fontId="16" fillId="0" borderId="0"/>
    <xf numFmtId="9" fontId="16" fillId="0" borderId="0" applyFont="0" applyFill="0" applyBorder="0" applyAlignment="0" applyProtection="0"/>
    <xf numFmtId="0" fontId="15" fillId="0" borderId="0"/>
    <xf numFmtId="9" fontId="1" fillId="0" borderId="0" applyFont="0" applyFill="0" applyBorder="0" applyAlignment="0" applyProtection="0"/>
  </cellStyleXfs>
  <cellXfs count="173">
    <xf numFmtId="0" fontId="0" fillId="0" borderId="0" xfId="0"/>
    <xf numFmtId="0" fontId="0" fillId="3" borderId="0" xfId="0" applyFill="1"/>
    <xf numFmtId="0" fontId="8" fillId="5" borderId="25" xfId="0" applyFont="1" applyFill="1" applyBorder="1" applyAlignment="1">
      <alignment horizontal="center" vertical="center" wrapText="1"/>
    </xf>
    <xf numFmtId="166" fontId="8" fillId="6" borderId="4" xfId="0" applyNumberFormat="1" applyFont="1" applyFill="1" applyBorder="1" applyAlignment="1">
      <alignment horizontal="center" vertical="center"/>
    </xf>
    <xf numFmtId="0" fontId="8" fillId="5" borderId="27"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28" xfId="0" applyFont="1" applyFill="1" applyBorder="1" applyAlignment="1">
      <alignment horizontal="center" vertical="center"/>
    </xf>
    <xf numFmtId="165" fontId="7" fillId="5" borderId="25" xfId="0" applyNumberFormat="1" applyFont="1" applyFill="1" applyBorder="1" applyAlignment="1">
      <alignment horizontal="center" vertical="center"/>
    </xf>
    <xf numFmtId="0" fontId="8" fillId="5" borderId="29"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27" xfId="0" applyFont="1" applyFill="1" applyBorder="1" applyAlignment="1">
      <alignment horizontal="center" vertical="center" wrapText="1"/>
    </xf>
    <xf numFmtId="3" fontId="8" fillId="6" borderId="8" xfId="0" applyNumberFormat="1" applyFont="1" applyFill="1" applyBorder="1" applyAlignment="1">
      <alignment horizontal="center" vertical="center"/>
    </xf>
    <xf numFmtId="0" fontId="3" fillId="3" borderId="0" xfId="0" applyFont="1" applyFill="1" applyAlignment="1">
      <alignment vertical="center"/>
    </xf>
    <xf numFmtId="0" fontId="3" fillId="3" borderId="0" xfId="0" applyFont="1" applyFill="1"/>
    <xf numFmtId="0" fontId="4" fillId="3" borderId="0" xfId="1" applyFont="1" applyFill="1" applyAlignment="1">
      <alignment horizontal="left" vertical="center" indent="1"/>
    </xf>
    <xf numFmtId="0" fontId="5" fillId="3" borderId="0" xfId="1" applyFont="1" applyFill="1" applyAlignment="1">
      <alignment horizontal="left" vertical="center" indent="1"/>
    </xf>
    <xf numFmtId="0" fontId="1" fillId="3" borderId="0" xfId="0" applyFont="1" applyFill="1" applyAlignment="1">
      <alignment horizontal="left" vertical="center" indent="1"/>
    </xf>
    <xf numFmtId="0" fontId="6" fillId="3" borderId="0" xfId="0" applyFont="1" applyFill="1"/>
    <xf numFmtId="0" fontId="7" fillId="3" borderId="0" xfId="0" applyFont="1" applyFill="1" applyAlignment="1">
      <alignment horizontal="center" vertical="center"/>
    </xf>
    <xf numFmtId="3" fontId="3" fillId="3" borderId="0" xfId="0" applyNumberFormat="1" applyFont="1" applyFill="1"/>
    <xf numFmtId="0" fontId="8" fillId="3" borderId="0" xfId="0" applyFont="1" applyFill="1"/>
    <xf numFmtId="0" fontId="9" fillId="3" borderId="0" xfId="0" applyFont="1" applyFill="1"/>
    <xf numFmtId="167" fontId="3" fillId="3" borderId="0" xfId="0" applyNumberFormat="1" applyFont="1" applyFill="1"/>
    <xf numFmtId="166" fontId="3" fillId="3" borderId="34" xfId="0" applyNumberFormat="1" applyFont="1" applyFill="1" applyBorder="1" applyAlignment="1">
      <alignment horizontal="center" vertical="center"/>
    </xf>
    <xf numFmtId="166" fontId="3" fillId="3" borderId="37" xfId="0" applyNumberFormat="1" applyFont="1" applyFill="1" applyBorder="1" applyAlignment="1">
      <alignment horizontal="center" vertical="center"/>
    </xf>
    <xf numFmtId="166" fontId="3" fillId="3" borderId="11" xfId="0" applyNumberFormat="1" applyFont="1" applyFill="1" applyBorder="1" applyAlignment="1">
      <alignment horizontal="center" vertical="center"/>
    </xf>
    <xf numFmtId="166" fontId="3" fillId="3" borderId="12" xfId="0" applyNumberFormat="1" applyFont="1" applyFill="1" applyBorder="1" applyAlignment="1">
      <alignment horizontal="center" vertical="center"/>
    </xf>
    <xf numFmtId="166" fontId="3" fillId="3" borderId="13" xfId="0" applyNumberFormat="1" applyFont="1" applyFill="1" applyBorder="1" applyAlignment="1">
      <alignment horizontal="center" vertical="center"/>
    </xf>
    <xf numFmtId="166" fontId="3" fillId="3" borderId="14" xfId="0" applyNumberFormat="1" applyFont="1" applyFill="1" applyBorder="1" applyAlignment="1">
      <alignment horizontal="center" vertical="center"/>
    </xf>
    <xf numFmtId="165" fontId="3" fillId="3" borderId="0" xfId="0" applyNumberFormat="1" applyFont="1" applyFill="1"/>
    <xf numFmtId="168" fontId="3" fillId="3" borderId="0" xfId="0" applyNumberFormat="1" applyFont="1" applyFill="1"/>
    <xf numFmtId="0" fontId="9" fillId="3" borderId="0" xfId="0" applyFont="1" applyFill="1" applyAlignment="1">
      <alignment vertical="center"/>
    </xf>
    <xf numFmtId="0" fontId="7" fillId="3" borderId="0" xfId="0" applyFont="1" applyFill="1"/>
    <xf numFmtId="0" fontId="10" fillId="3" borderId="0" xfId="0" applyFont="1" applyFill="1" applyAlignment="1">
      <alignment vertical="center"/>
    </xf>
    <xf numFmtId="0" fontId="6" fillId="3" borderId="0" xfId="0" applyFont="1" applyFill="1" applyAlignment="1">
      <alignment wrapText="1"/>
    </xf>
    <xf numFmtId="0" fontId="3" fillId="3" borderId="0" xfId="0" applyFont="1" applyFill="1" applyAlignment="1">
      <alignment horizontal="center" vertical="center"/>
    </xf>
    <xf numFmtId="0" fontId="3" fillId="3" borderId="0" xfId="0" applyFont="1" applyFill="1" applyAlignment="1">
      <alignment vertical="center" wrapText="1"/>
    </xf>
    <xf numFmtId="165" fontId="3" fillId="3" borderId="41" xfId="0" applyNumberFormat="1" applyFont="1" applyFill="1" applyBorder="1" applyAlignment="1">
      <alignment horizontal="center" vertical="center"/>
    </xf>
    <xf numFmtId="165" fontId="3" fillId="3" borderId="42" xfId="0" applyNumberFormat="1" applyFont="1" applyFill="1" applyBorder="1" applyAlignment="1">
      <alignment horizontal="center" vertical="center"/>
    </xf>
    <xf numFmtId="165" fontId="3" fillId="3" borderId="19" xfId="0" applyNumberFormat="1" applyFont="1" applyFill="1" applyBorder="1" applyAlignment="1">
      <alignment horizontal="center" vertical="center"/>
    </xf>
    <xf numFmtId="165" fontId="3" fillId="3" borderId="12" xfId="0" applyNumberFormat="1" applyFont="1" applyFill="1" applyBorder="1" applyAlignment="1">
      <alignment horizontal="center" vertical="center"/>
    </xf>
    <xf numFmtId="165" fontId="3" fillId="3" borderId="22" xfId="0" applyNumberFormat="1" applyFont="1" applyFill="1" applyBorder="1" applyAlignment="1">
      <alignment horizontal="center" vertical="center"/>
    </xf>
    <xf numFmtId="165" fontId="3" fillId="3" borderId="14" xfId="0" applyNumberFormat="1" applyFont="1" applyFill="1" applyBorder="1" applyAlignment="1">
      <alignment horizontal="center" vertical="center"/>
    </xf>
    <xf numFmtId="169" fontId="3" fillId="3" borderId="0" xfId="0" applyNumberFormat="1" applyFont="1" applyFill="1"/>
    <xf numFmtId="2" fontId="3" fillId="3" borderId="0" xfId="0" applyNumberFormat="1" applyFont="1" applyFill="1"/>
    <xf numFmtId="165" fontId="8" fillId="3" borderId="40" xfId="0" applyNumberFormat="1" applyFont="1" applyFill="1" applyBorder="1" applyAlignment="1">
      <alignment horizontal="center" vertical="center"/>
    </xf>
    <xf numFmtId="165" fontId="8" fillId="3" borderId="31" xfId="0" applyNumberFormat="1" applyFont="1" applyFill="1" applyBorder="1" applyAlignment="1">
      <alignment horizontal="center" vertical="center"/>
    </xf>
    <xf numFmtId="165" fontId="8" fillId="3" borderId="10" xfId="0" applyNumberFormat="1" applyFont="1" applyFill="1" applyBorder="1" applyAlignment="1">
      <alignment horizontal="center" vertical="center"/>
    </xf>
    <xf numFmtId="3" fontId="8" fillId="6" borderId="15" xfId="0" applyNumberFormat="1" applyFont="1" applyFill="1" applyBorder="1" applyAlignment="1">
      <alignment horizontal="center" vertical="center"/>
    </xf>
    <xf numFmtId="166" fontId="3" fillId="3" borderId="35" xfId="0" applyNumberFormat="1" applyFont="1" applyFill="1" applyBorder="1" applyAlignment="1">
      <alignment horizontal="center" vertical="center"/>
    </xf>
    <xf numFmtId="166" fontId="3" fillId="3" borderId="19" xfId="0" applyNumberFormat="1" applyFont="1" applyFill="1" applyBorder="1" applyAlignment="1">
      <alignment horizontal="center" vertical="center"/>
    </xf>
    <xf numFmtId="166" fontId="3" fillId="3" borderId="22" xfId="0" applyNumberFormat="1" applyFont="1" applyFill="1" applyBorder="1" applyAlignment="1">
      <alignment horizontal="center" vertical="center"/>
    </xf>
    <xf numFmtId="166" fontId="8" fillId="6" borderId="15" xfId="0" applyNumberFormat="1" applyFont="1" applyFill="1" applyBorder="1" applyAlignment="1">
      <alignment horizontal="center" vertical="center"/>
    </xf>
    <xf numFmtId="0" fontId="8" fillId="5" borderId="29" xfId="0" applyFont="1" applyFill="1" applyBorder="1" applyAlignment="1">
      <alignment horizontal="center" vertical="center" wrapText="1"/>
    </xf>
    <xf numFmtId="166" fontId="3" fillId="3" borderId="41" xfId="0" applyNumberFormat="1" applyFont="1" applyFill="1" applyBorder="1" applyAlignment="1">
      <alignment horizontal="center" vertical="center"/>
    </xf>
    <xf numFmtId="3" fontId="6" fillId="3" borderId="18"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3" fontId="6" fillId="3" borderId="16" xfId="0" applyNumberFormat="1" applyFont="1" applyFill="1" applyBorder="1" applyAlignment="1">
      <alignment horizontal="center" vertical="center"/>
    </xf>
    <xf numFmtId="0" fontId="8" fillId="5" borderId="8" xfId="0" applyFont="1" applyFill="1" applyBorder="1" applyAlignment="1">
      <alignment horizontal="center" vertical="center" wrapText="1"/>
    </xf>
    <xf numFmtId="166" fontId="3" fillId="3" borderId="0" xfId="0" applyNumberFormat="1" applyFont="1" applyFill="1"/>
    <xf numFmtId="0" fontId="17" fillId="3" borderId="0" xfId="0" applyFont="1" applyFill="1"/>
    <xf numFmtId="3" fontId="3" fillId="3" borderId="2" xfId="0" applyNumberFormat="1" applyFont="1" applyFill="1" applyBorder="1" applyAlignment="1">
      <alignment horizontal="center" vertical="center"/>
    </xf>
    <xf numFmtId="3" fontId="3" fillId="3" borderId="3" xfId="0" applyNumberFormat="1" applyFont="1" applyFill="1" applyBorder="1" applyAlignment="1">
      <alignment horizontal="center" vertical="center"/>
    </xf>
    <xf numFmtId="0" fontId="3" fillId="3" borderId="0" xfId="0" applyFont="1" applyFill="1" applyAlignment="1">
      <alignment horizontal="center"/>
    </xf>
    <xf numFmtId="0" fontId="8" fillId="3" borderId="0" xfId="0" applyFont="1" applyFill="1" applyAlignment="1">
      <alignment vertical="center"/>
    </xf>
    <xf numFmtId="0" fontId="6" fillId="3" borderId="0" xfId="0" applyFont="1" applyFill="1" applyAlignment="1">
      <alignment vertical="center" wrapText="1"/>
    </xf>
    <xf numFmtId="170" fontId="8" fillId="6" borderId="30" xfId="0" applyNumberFormat="1" applyFont="1" applyFill="1" applyBorder="1" applyAlignment="1">
      <alignment horizontal="center"/>
    </xf>
    <xf numFmtId="0" fontId="7" fillId="4" borderId="42" xfId="0" applyFont="1" applyFill="1" applyBorder="1" applyAlignment="1">
      <alignment horizontal="center" vertical="center"/>
    </xf>
    <xf numFmtId="0" fontId="7" fillId="4" borderId="12" xfId="0" applyFont="1" applyFill="1" applyBorder="1" applyAlignment="1">
      <alignment horizontal="center" vertical="center"/>
    </xf>
    <xf numFmtId="0" fontId="4" fillId="3" borderId="0" xfId="1" applyFont="1" applyFill="1" applyAlignment="1">
      <alignment horizontal="left" vertical="center"/>
    </xf>
    <xf numFmtId="0" fontId="4" fillId="3" borderId="0" xfId="1" applyFont="1" applyFill="1" applyAlignment="1">
      <alignment vertical="center"/>
    </xf>
    <xf numFmtId="0" fontId="6" fillId="3" borderId="0" xfId="0" applyFont="1" applyFill="1" applyAlignment="1">
      <alignment horizontal="left" vertical="center"/>
    </xf>
    <xf numFmtId="0" fontId="14" fillId="3" borderId="0" xfId="1" applyFont="1" applyFill="1" applyAlignment="1">
      <alignment vertical="center"/>
    </xf>
    <xf numFmtId="166" fontId="8" fillId="6" borderId="43" xfId="0" applyNumberFormat="1" applyFont="1" applyFill="1" applyBorder="1" applyAlignment="1">
      <alignment horizontal="center" vertical="center"/>
    </xf>
    <xf numFmtId="166" fontId="8" fillId="6" borderId="27" xfId="0" applyNumberFormat="1" applyFont="1" applyFill="1" applyBorder="1" applyAlignment="1">
      <alignment horizontal="center" vertical="center"/>
    </xf>
    <xf numFmtId="166" fontId="8" fillId="6" borderId="7" xfId="0" applyNumberFormat="1" applyFont="1" applyFill="1" applyBorder="1" applyAlignment="1">
      <alignment horizontal="center" vertical="center"/>
    </xf>
    <xf numFmtId="0" fontId="4" fillId="5" borderId="44" xfId="0" applyFont="1" applyFill="1" applyBorder="1" applyAlignment="1">
      <alignment horizontal="center" vertical="center"/>
    </xf>
    <xf numFmtId="0" fontId="4" fillId="5" borderId="33" xfId="0" applyFont="1" applyFill="1" applyBorder="1" applyAlignment="1">
      <alignment horizontal="center" vertical="center"/>
    </xf>
    <xf numFmtId="0" fontId="4" fillId="6" borderId="45" xfId="0" applyFont="1" applyFill="1" applyBorder="1" applyAlignment="1">
      <alignment horizontal="center" vertical="center"/>
    </xf>
    <xf numFmtId="0" fontId="8" fillId="5" borderId="7" xfId="0" applyFont="1" applyFill="1" applyBorder="1" applyAlignment="1">
      <alignment horizontal="center" vertical="center" wrapText="1"/>
    </xf>
    <xf numFmtId="166" fontId="3" fillId="3" borderId="32" xfId="0" applyNumberFormat="1" applyFont="1" applyFill="1" applyBorder="1" applyAlignment="1">
      <alignment horizontal="center" vertical="center"/>
    </xf>
    <xf numFmtId="166" fontId="3" fillId="3" borderId="21" xfId="0" applyNumberFormat="1" applyFont="1" applyFill="1" applyBorder="1" applyAlignment="1">
      <alignment horizontal="center" vertical="center"/>
    </xf>
    <xf numFmtId="166" fontId="3" fillId="3" borderId="10" xfId="0" applyNumberFormat="1" applyFont="1" applyFill="1" applyBorder="1" applyAlignment="1">
      <alignment horizontal="center" vertical="center"/>
    </xf>
    <xf numFmtId="10" fontId="3" fillId="3" borderId="0" xfId="5" applyNumberFormat="1" applyFont="1" applyFill="1" applyAlignment="1">
      <alignment horizontal="center" vertical="center"/>
    </xf>
    <xf numFmtId="0" fontId="8" fillId="6" borderId="8" xfId="0" applyFont="1" applyFill="1" applyBorder="1" applyAlignment="1">
      <alignment horizontal="center" vertical="center"/>
    </xf>
    <xf numFmtId="0" fontId="6" fillId="0" borderId="23" xfId="0" applyFont="1" applyBorder="1" applyAlignment="1">
      <alignment horizontal="center" vertical="center"/>
    </xf>
    <xf numFmtId="0" fontId="6" fillId="0" borderId="2" xfId="0" applyFont="1" applyBorder="1" applyAlignment="1">
      <alignment horizontal="center" vertical="center"/>
    </xf>
    <xf numFmtId="0" fontId="6" fillId="0" borderId="24" xfId="0" applyFont="1" applyBorder="1" applyAlignment="1">
      <alignment horizontal="center" vertical="center"/>
    </xf>
    <xf numFmtId="3" fontId="6" fillId="3" borderId="0" xfId="0" applyNumberFormat="1" applyFont="1" applyFill="1" applyAlignment="1">
      <alignment horizontal="center" vertical="center"/>
    </xf>
    <xf numFmtId="49" fontId="3" fillId="3" borderId="0" xfId="0" applyNumberFormat="1" applyFont="1" applyFill="1" applyAlignment="1">
      <alignment horizontal="center" vertical="center"/>
    </xf>
    <xf numFmtId="164" fontId="6" fillId="0" borderId="34" xfId="0" applyNumberFormat="1" applyFont="1" applyBorder="1" applyAlignment="1">
      <alignment horizontal="center" vertical="center"/>
    </xf>
    <xf numFmtId="164" fontId="6" fillId="0" borderId="11" xfId="0" applyNumberFormat="1" applyFont="1" applyBorder="1" applyAlignment="1">
      <alignment horizontal="center" vertical="center"/>
    </xf>
    <xf numFmtId="164" fontId="6" fillId="0" borderId="13" xfId="0" applyNumberFormat="1" applyFont="1" applyBorder="1" applyAlignment="1">
      <alignment horizontal="center" vertical="center"/>
    </xf>
    <xf numFmtId="165" fontId="3" fillId="3" borderId="0" xfId="0" applyNumberFormat="1" applyFont="1" applyFill="1" applyAlignment="1">
      <alignment horizontal="center" vertical="center"/>
    </xf>
    <xf numFmtId="169" fontId="7" fillId="6" borderId="31" xfId="0" applyNumberFormat="1" applyFont="1" applyFill="1" applyBorder="1" applyAlignment="1">
      <alignment horizontal="center"/>
    </xf>
    <xf numFmtId="0" fontId="8" fillId="3" borderId="0" xfId="0" applyFont="1" applyFill="1" applyAlignment="1">
      <alignment horizontal="center" vertical="center" wrapText="1"/>
    </xf>
    <xf numFmtId="166" fontId="6" fillId="3" borderId="0" xfId="0" applyNumberFormat="1" applyFont="1" applyFill="1" applyAlignment="1">
      <alignment horizontal="center" vertical="center"/>
    </xf>
    <xf numFmtId="165" fontId="7" fillId="3" borderId="0" xfId="0" applyNumberFormat="1" applyFont="1" applyFill="1" applyAlignment="1">
      <alignment horizontal="center"/>
    </xf>
    <xf numFmtId="0" fontId="7" fillId="7" borderId="14" xfId="0" applyFont="1" applyFill="1" applyBorder="1" applyAlignment="1">
      <alignment horizontal="center" vertical="center"/>
    </xf>
    <xf numFmtId="166" fontId="6" fillId="3" borderId="2" xfId="0" applyNumberFormat="1" applyFont="1" applyFill="1" applyBorder="1" applyAlignment="1">
      <alignment horizontal="center" vertical="center"/>
    </xf>
    <xf numFmtId="166" fontId="3" fillId="3" borderId="2" xfId="0" applyNumberFormat="1" applyFont="1" applyFill="1" applyBorder="1" applyAlignment="1">
      <alignment horizontal="center" vertical="center"/>
    </xf>
    <xf numFmtId="166" fontId="3" fillId="3" borderId="3" xfId="0" applyNumberFormat="1" applyFont="1" applyFill="1" applyBorder="1" applyAlignment="1">
      <alignment horizontal="center" vertical="center"/>
    </xf>
    <xf numFmtId="0" fontId="4" fillId="3" borderId="0" xfId="0" applyFont="1" applyFill="1" applyAlignment="1">
      <alignment vertical="center" wrapText="1"/>
    </xf>
    <xf numFmtId="0" fontId="7" fillId="5" borderId="8" xfId="0" applyFont="1" applyFill="1" applyBorder="1" applyAlignment="1">
      <alignment horizontal="center" vertical="center"/>
    </xf>
    <xf numFmtId="0" fontId="7" fillId="5" borderId="7"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7" fillId="5" borderId="28" xfId="0" applyFont="1" applyFill="1" applyBorder="1" applyAlignment="1">
      <alignment horizontal="center" vertical="center" wrapText="1"/>
    </xf>
    <xf numFmtId="164" fontId="6" fillId="0" borderId="33" xfId="0" applyNumberFormat="1" applyFont="1" applyBorder="1" applyAlignment="1">
      <alignment horizontal="center" vertical="center"/>
    </xf>
    <xf numFmtId="164" fontId="6" fillId="0" borderId="47" xfId="0" applyNumberFormat="1" applyFont="1" applyBorder="1" applyAlignment="1">
      <alignment horizontal="center" vertical="center"/>
    </xf>
    <xf numFmtId="164" fontId="6" fillId="0" borderId="48" xfId="0" applyNumberFormat="1" applyFont="1" applyBorder="1" applyAlignment="1">
      <alignment horizontal="center" vertical="center"/>
    </xf>
    <xf numFmtId="164" fontId="6" fillId="0" borderId="6" xfId="0" applyNumberFormat="1" applyFont="1" applyBorder="1" applyAlignment="1">
      <alignment horizontal="center" vertical="center"/>
    </xf>
    <xf numFmtId="164" fontId="6" fillId="0" borderId="49" xfId="0" applyNumberFormat="1" applyFont="1" applyBorder="1" applyAlignment="1">
      <alignment horizontal="center" vertical="center"/>
    </xf>
    <xf numFmtId="0" fontId="7" fillId="6" borderId="8" xfId="0" applyFont="1" applyFill="1" applyBorder="1" applyAlignment="1">
      <alignment horizontal="center" vertical="center"/>
    </xf>
    <xf numFmtId="164" fontId="7" fillId="6" borderId="45" xfId="0" applyNumberFormat="1" applyFont="1" applyFill="1" applyBorder="1" applyAlignment="1">
      <alignment horizontal="center" vertical="center"/>
    </xf>
    <xf numFmtId="164" fontId="7" fillId="6" borderId="31" xfId="0" applyNumberFormat="1" applyFont="1" applyFill="1" applyBorder="1" applyAlignment="1">
      <alignment horizontal="center" vertical="center"/>
    </xf>
    <xf numFmtId="164" fontId="7" fillId="6" borderId="28" xfId="0" applyNumberFormat="1" applyFont="1" applyFill="1" applyBorder="1" applyAlignment="1">
      <alignment horizontal="center" vertical="center"/>
    </xf>
    <xf numFmtId="0" fontId="8" fillId="5" borderId="28" xfId="0" applyFont="1" applyFill="1" applyBorder="1" applyAlignment="1">
      <alignment horizontal="center" vertical="center" wrapText="1"/>
    </xf>
    <xf numFmtId="169" fontId="7" fillId="6" borderId="28" xfId="0" applyNumberFormat="1" applyFont="1" applyFill="1" applyBorder="1" applyAlignment="1">
      <alignment horizontal="center"/>
    </xf>
    <xf numFmtId="0" fontId="8" fillId="5" borderId="50" xfId="0" applyFont="1" applyFill="1" applyBorder="1" applyAlignment="1">
      <alignment horizontal="center" vertical="center"/>
    </xf>
    <xf numFmtId="0" fontId="8" fillId="5" borderId="51" xfId="0" applyFont="1" applyFill="1" applyBorder="1" applyAlignment="1">
      <alignment horizontal="center" vertical="center"/>
    </xf>
    <xf numFmtId="3" fontId="3" fillId="3" borderId="33" xfId="0" applyNumberFormat="1" applyFont="1" applyFill="1" applyBorder="1" applyAlignment="1">
      <alignment horizontal="center" vertical="center"/>
    </xf>
    <xf numFmtId="3" fontId="6" fillId="3" borderId="5" xfId="0" applyNumberFormat="1" applyFont="1" applyFill="1" applyBorder="1" applyAlignment="1">
      <alignment horizontal="center" vertical="center"/>
    </xf>
    <xf numFmtId="3" fontId="3" fillId="3" borderId="5" xfId="0" applyNumberFormat="1" applyFont="1" applyFill="1" applyBorder="1" applyAlignment="1">
      <alignment horizontal="center" vertical="center"/>
    </xf>
    <xf numFmtId="3" fontId="3" fillId="3" borderId="6" xfId="0" applyNumberFormat="1" applyFont="1" applyFill="1" applyBorder="1" applyAlignment="1">
      <alignment horizontal="center" vertical="center"/>
    </xf>
    <xf numFmtId="3" fontId="8" fillId="6" borderId="7" xfId="0" applyNumberFormat="1" applyFont="1" applyFill="1" applyBorder="1" applyAlignment="1">
      <alignment horizontal="center" vertical="center"/>
    </xf>
    <xf numFmtId="3" fontId="8" fillId="6" borderId="51" xfId="0" applyNumberFormat="1"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54" xfId="0" applyFont="1" applyFill="1" applyBorder="1" applyAlignment="1">
      <alignment horizontal="center" vertical="center"/>
    </xf>
    <xf numFmtId="0" fontId="8" fillId="6" borderId="17"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3" xfId="0" applyFont="1" applyFill="1" applyBorder="1" applyAlignment="1">
      <alignment horizontal="center" vertical="center"/>
    </xf>
    <xf numFmtId="0" fontId="6" fillId="3" borderId="32" xfId="0" applyFont="1" applyFill="1" applyBorder="1" applyAlignment="1">
      <alignment horizontal="center"/>
    </xf>
    <xf numFmtId="0" fontId="6" fillId="3" borderId="2" xfId="0" applyFont="1" applyFill="1" applyBorder="1" applyAlignment="1">
      <alignment horizontal="center"/>
    </xf>
    <xf numFmtId="0" fontId="6" fillId="3" borderId="24" xfId="0" applyFont="1" applyFill="1" applyBorder="1" applyAlignment="1">
      <alignment horizontal="center"/>
    </xf>
    <xf numFmtId="0" fontId="7" fillId="3" borderId="2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0" xfId="0" applyFont="1" applyFill="1" applyAlignment="1">
      <alignment horizontal="center" vertical="center" wrapText="1"/>
    </xf>
    <xf numFmtId="0" fontId="6" fillId="3" borderId="0" xfId="0" applyFont="1" applyFill="1" applyAlignment="1">
      <alignment horizontal="center" vertical="center"/>
    </xf>
    <xf numFmtId="171" fontId="6" fillId="3" borderId="0" xfId="5" applyNumberFormat="1" applyFont="1" applyFill="1" applyBorder="1" applyAlignment="1">
      <alignment horizontal="center" vertical="center"/>
    </xf>
    <xf numFmtId="171" fontId="6" fillId="3" borderId="0" xfId="0" applyNumberFormat="1" applyFont="1" applyFill="1" applyAlignment="1">
      <alignment horizontal="center" vertical="center"/>
    </xf>
    <xf numFmtId="171" fontId="7" fillId="3" borderId="0" xfId="0" applyNumberFormat="1" applyFont="1" applyFill="1" applyAlignment="1">
      <alignment horizontal="center" vertical="center"/>
    </xf>
    <xf numFmtId="0" fontId="9" fillId="3" borderId="0" xfId="0" applyFont="1" applyFill="1" applyAlignment="1">
      <alignment vertical="center" wrapText="1"/>
    </xf>
    <xf numFmtId="0" fontId="0" fillId="3" borderId="0" xfId="0" applyFill="1" applyAlignment="1">
      <alignment vertical="center" wrapText="1"/>
    </xf>
    <xf numFmtId="0" fontId="3" fillId="3" borderId="9" xfId="0" applyFont="1" applyFill="1" applyBorder="1" applyAlignment="1">
      <alignment horizontal="center"/>
    </xf>
    <xf numFmtId="0" fontId="0" fillId="3" borderId="9" xfId="0" applyFill="1" applyBorder="1" applyAlignment="1">
      <alignment horizontal="center"/>
    </xf>
    <xf numFmtId="0" fontId="4" fillId="5" borderId="17" xfId="0" applyFont="1" applyFill="1" applyBorder="1" applyAlignment="1">
      <alignment horizontal="center" vertical="center" wrapText="1"/>
    </xf>
    <xf numFmtId="0" fontId="4" fillId="5" borderId="46"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3" borderId="0" xfId="0" applyFont="1" applyFill="1" applyAlignment="1">
      <alignment horizontal="center" vertical="center" wrapText="1"/>
    </xf>
    <xf numFmtId="0" fontId="3" fillId="3" borderId="0" xfId="0" applyFont="1" applyFill="1" applyAlignment="1">
      <alignment horizontal="center" vertical="center"/>
    </xf>
    <xf numFmtId="0" fontId="12" fillId="5" borderId="17"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0" fillId="3" borderId="0" xfId="0" applyFont="1" applyFill="1" applyAlignment="1">
      <alignment vertical="center" wrapText="1"/>
    </xf>
    <xf numFmtId="0" fontId="11" fillId="3" borderId="0" xfId="0" applyFont="1" applyFill="1" applyAlignment="1">
      <alignment vertical="center" wrapText="1"/>
    </xf>
    <xf numFmtId="0" fontId="8" fillId="5" borderId="20" xfId="0" applyFont="1" applyFill="1" applyBorder="1" applyAlignment="1">
      <alignment horizontal="center" vertical="center"/>
    </xf>
    <xf numFmtId="0" fontId="8" fillId="5" borderId="21" xfId="0" applyFont="1" applyFill="1" applyBorder="1" applyAlignment="1">
      <alignment horizontal="center" vertical="center"/>
    </xf>
    <xf numFmtId="0" fontId="12" fillId="5" borderId="21" xfId="0" applyFont="1" applyFill="1" applyBorder="1" applyAlignment="1">
      <alignment horizontal="center" vertical="center"/>
    </xf>
    <xf numFmtId="0" fontId="8" fillId="5" borderId="38" xfId="0" applyFont="1" applyFill="1" applyBorder="1" applyAlignment="1">
      <alignment horizontal="center" vertical="center"/>
    </xf>
    <xf numFmtId="0" fontId="8" fillId="5" borderId="39" xfId="0" applyFont="1" applyFill="1" applyBorder="1" applyAlignment="1">
      <alignment horizontal="center" vertical="center"/>
    </xf>
    <xf numFmtId="0" fontId="8" fillId="5" borderId="36" xfId="0" applyFont="1" applyFill="1" applyBorder="1" applyAlignment="1">
      <alignment horizontal="center" vertical="center"/>
    </xf>
    <xf numFmtId="166" fontId="8" fillId="6" borderId="20" xfId="0" applyNumberFormat="1" applyFont="1" applyFill="1" applyBorder="1" applyAlignment="1">
      <alignment horizontal="center" vertical="center"/>
    </xf>
    <xf numFmtId="166" fontId="8" fillId="6" borderId="21" xfId="0" applyNumberFormat="1" applyFont="1" applyFill="1" applyBorder="1" applyAlignment="1">
      <alignment horizontal="center" vertical="center"/>
    </xf>
    <xf numFmtId="0" fontId="18" fillId="3" borderId="0" xfId="0" applyFont="1" applyFill="1" applyAlignment="1">
      <alignment horizontal="center" vertical="center" wrapText="1"/>
    </xf>
    <xf numFmtId="0" fontId="19" fillId="3" borderId="0" xfId="0" applyFont="1" applyFill="1" applyAlignment="1">
      <alignment horizontal="center" vertical="center" wrapText="1"/>
    </xf>
    <xf numFmtId="0" fontId="0" fillId="3" borderId="0" xfId="0" applyFill="1" applyAlignment="1">
      <alignment horizontal="center" vertical="center" wrapText="1"/>
    </xf>
    <xf numFmtId="0" fontId="8" fillId="5" borderId="20" xfId="0" applyFont="1" applyFill="1" applyBorder="1" applyAlignment="1">
      <alignment horizontal="center" vertical="center" wrapText="1"/>
    </xf>
    <xf numFmtId="0" fontId="12" fillId="5" borderId="26" xfId="0" applyFont="1" applyFill="1" applyBorder="1" applyAlignment="1">
      <alignment horizontal="center" vertical="center" wrapText="1"/>
    </xf>
    <xf numFmtId="0" fontId="8" fillId="5" borderId="21" xfId="0" applyFont="1" applyFill="1" applyBorder="1" applyAlignment="1">
      <alignment horizontal="center" vertical="center" wrapText="1"/>
    </xf>
  </cellXfs>
  <cellStyles count="6">
    <cellStyle name="Accent1" xfId="1" builtinId="29"/>
    <cellStyle name="Normal" xfId="0" builtinId="0"/>
    <cellStyle name="Normal 11" xfId="4" xr:uid="{00000000-0005-0000-0000-000002000000}"/>
    <cellStyle name="Normal 2" xfId="2" xr:uid="{00000000-0005-0000-0000-000003000000}"/>
    <cellStyle name="Percent" xfId="5" builtinId="5"/>
    <cellStyle name="Percent 2" xfId="3" xr:uid="{00000000-0005-0000-0000-000004000000}"/>
  </cellStyles>
  <dxfs count="2">
    <dxf>
      <font>
        <strike val="0"/>
        <color rgb="FFFF0000"/>
      </font>
    </dxf>
    <dxf>
      <font>
        <strike val="0"/>
        <color rgb="FF0000FF"/>
      </font>
    </dxf>
  </dxfs>
  <tableStyles count="0" defaultTableStyle="TableStyleMedium2" defaultPivotStyle="PivotStyleLight16"/>
  <colors>
    <mruColors>
      <color rgb="FFFF33CC"/>
      <color rgb="FF0000FF"/>
      <color rgb="FFFF00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874326102678051E-2"/>
          <c:y val="4.2252886443698699E-2"/>
          <c:w val="0.82240298798190026"/>
          <c:h val="0.80861655929372467"/>
        </c:manualLayout>
      </c:layout>
      <c:barChart>
        <c:barDir val="col"/>
        <c:grouping val="clustered"/>
        <c:varyColors val="0"/>
        <c:ser>
          <c:idx val="0"/>
          <c:order val="0"/>
          <c:tx>
            <c:strRef>
              <c:f>'Sezonski faktori'!$C$175</c:f>
              <c:strCache>
                <c:ptCount val="1"/>
                <c:pt idx="0">
                  <c:v>Predviđeni mjesečni protoci plina</c:v>
                </c:pt>
              </c:strCache>
            </c:strRef>
          </c:tx>
          <c:spPr>
            <a:solidFill>
              <a:schemeClr val="accent1">
                <a:lumMod val="20000"/>
                <a:lumOff val="80000"/>
              </a:schemeClr>
            </a:solidFill>
            <a:ln>
              <a:solidFill>
                <a:schemeClr val="accent1"/>
              </a:solidFill>
            </a:ln>
            <a:effectLst/>
          </c:spPr>
          <c:invertIfNegative val="0"/>
          <c:cat>
            <c:strRef>
              <c:f>'Sezonski faktori'!$B$176:$B$187</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'Sezonski faktori'!$C$176:$C$187</c:f>
              <c:numCache>
                <c:formatCode>#,##0</c:formatCode>
                <c:ptCount val="12"/>
                <c:pt idx="0">
                  <c:v>5335.9315001380537</c:v>
                </c:pt>
                <c:pt idx="1">
                  <c:v>4247.0479962294512</c:v>
                </c:pt>
                <c:pt idx="2">
                  <c:v>4064.6280970104626</c:v>
                </c:pt>
                <c:pt idx="3">
                  <c:v>3644.6502513751016</c:v>
                </c:pt>
                <c:pt idx="4">
                  <c:v>3659.6891189498542</c:v>
                </c:pt>
                <c:pt idx="5">
                  <c:v>3531.7593319129605</c:v>
                </c:pt>
                <c:pt idx="6">
                  <c:v>3849.6218860120412</c:v>
                </c:pt>
                <c:pt idx="7">
                  <c:v>3938.9784020969187</c:v>
                </c:pt>
                <c:pt idx="8">
                  <c:v>4283.9897703274255</c:v>
                </c:pt>
                <c:pt idx="9">
                  <c:v>4528.0128716500294</c:v>
                </c:pt>
                <c:pt idx="10">
                  <c:v>4774.4863350794103</c:v>
                </c:pt>
                <c:pt idx="11">
                  <c:v>5405.7860282493893</c:v>
                </c:pt>
              </c:numCache>
            </c:numRef>
          </c:val>
          <c:extLst>
            <c:ext xmlns:c16="http://schemas.microsoft.com/office/drawing/2014/chart" uri="{C3380CC4-5D6E-409C-BE32-E72D297353CC}">
              <c16:uniqueId val="{00000000-5035-4537-A275-466C5BB5830B}"/>
            </c:ext>
          </c:extLst>
        </c:ser>
        <c:dLbls>
          <c:showLegendKey val="0"/>
          <c:showVal val="0"/>
          <c:showCatName val="0"/>
          <c:showSerName val="0"/>
          <c:showPercent val="0"/>
          <c:showBubbleSize val="0"/>
        </c:dLbls>
        <c:gapWidth val="150"/>
        <c:axId val="332657880"/>
        <c:axId val="332656704"/>
        <c:extLst/>
      </c:barChart>
      <c:lineChart>
        <c:grouping val="standard"/>
        <c:varyColors val="0"/>
        <c:ser>
          <c:idx val="10"/>
          <c:order val="1"/>
          <c:tx>
            <c:strRef>
              <c:f>'Sezonski faktori'!$D$175</c:f>
              <c:strCache>
                <c:ptCount val="1"/>
                <c:pt idx="0">
                  <c:v>Kvartalni</c:v>
                </c:pt>
              </c:strCache>
            </c:strRef>
          </c:tx>
          <c:spPr>
            <a:ln w="28575" cap="rnd">
              <a:solidFill>
                <a:schemeClr val="accent2"/>
              </a:solidFill>
              <a:round/>
            </a:ln>
            <a:effectLst/>
          </c:spPr>
          <c:marker>
            <c:symbol val="none"/>
          </c:marker>
          <c:cat>
            <c:strRef>
              <c:f>'Sezonski faktori'!$B$176:$B$187</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'Sezonski faktori'!$D$176:$D$187</c:f>
              <c:numCache>
                <c:formatCode>#,##0.0000</c:formatCode>
                <c:ptCount val="12"/>
                <c:pt idx="0">
                  <c:v>1.65</c:v>
                </c:pt>
                <c:pt idx="1">
                  <c:v>1.65</c:v>
                </c:pt>
                <c:pt idx="2">
                  <c:v>1.65</c:v>
                </c:pt>
                <c:pt idx="3">
                  <c:v>0.95</c:v>
                </c:pt>
                <c:pt idx="4">
                  <c:v>0.95</c:v>
                </c:pt>
                <c:pt idx="5">
                  <c:v>0.95</c:v>
                </c:pt>
                <c:pt idx="6">
                  <c:v>1.1000000000000001</c:v>
                </c:pt>
                <c:pt idx="7">
                  <c:v>1.1000000000000001</c:v>
                </c:pt>
                <c:pt idx="8">
                  <c:v>1.1000000000000001</c:v>
                </c:pt>
                <c:pt idx="9">
                  <c:v>1.65</c:v>
                </c:pt>
                <c:pt idx="10">
                  <c:v>1.65</c:v>
                </c:pt>
                <c:pt idx="11">
                  <c:v>1.65</c:v>
                </c:pt>
              </c:numCache>
            </c:numRef>
          </c:val>
          <c:smooth val="0"/>
          <c:extLst>
            <c:ext xmlns:c16="http://schemas.microsoft.com/office/drawing/2014/chart" uri="{C3380CC4-5D6E-409C-BE32-E72D297353CC}">
              <c16:uniqueId val="{00000001-5035-4537-A275-466C5BB5830B}"/>
            </c:ext>
          </c:extLst>
        </c:ser>
        <c:ser>
          <c:idx val="11"/>
          <c:order val="2"/>
          <c:tx>
            <c:strRef>
              <c:f>'Sezonski faktori'!$E$175</c:f>
              <c:strCache>
                <c:ptCount val="1"/>
                <c:pt idx="0">
                  <c:v>Mjesečni</c:v>
                </c:pt>
              </c:strCache>
            </c:strRef>
          </c:tx>
          <c:spPr>
            <a:ln w="28575" cap="rnd">
              <a:solidFill>
                <a:schemeClr val="accent1"/>
              </a:solidFill>
              <a:round/>
            </a:ln>
            <a:effectLst/>
          </c:spPr>
          <c:marker>
            <c:symbol val="none"/>
          </c:marker>
          <c:cat>
            <c:strRef>
              <c:f>'Sezonski faktori'!$B$176:$B$187</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'Sezonski faktori'!$E$176:$E$187</c:f>
              <c:numCache>
                <c:formatCode>#,##0.0000</c:formatCode>
                <c:ptCount val="12"/>
                <c:pt idx="0">
                  <c:v>2.1</c:v>
                </c:pt>
                <c:pt idx="1">
                  <c:v>1.7</c:v>
                </c:pt>
                <c:pt idx="2">
                  <c:v>1.4</c:v>
                </c:pt>
                <c:pt idx="3">
                  <c:v>1.1000000000000001</c:v>
                </c:pt>
                <c:pt idx="4">
                  <c:v>0.9</c:v>
                </c:pt>
                <c:pt idx="5">
                  <c:v>0.85</c:v>
                </c:pt>
                <c:pt idx="6">
                  <c:v>0.95</c:v>
                </c:pt>
                <c:pt idx="7">
                  <c:v>1</c:v>
                </c:pt>
                <c:pt idx="8">
                  <c:v>1.2</c:v>
                </c:pt>
                <c:pt idx="9">
                  <c:v>1.4</c:v>
                </c:pt>
                <c:pt idx="10">
                  <c:v>1.7</c:v>
                </c:pt>
                <c:pt idx="11">
                  <c:v>2.1</c:v>
                </c:pt>
              </c:numCache>
            </c:numRef>
          </c:val>
          <c:smooth val="0"/>
          <c:extLst>
            <c:ext xmlns:c16="http://schemas.microsoft.com/office/drawing/2014/chart" uri="{C3380CC4-5D6E-409C-BE32-E72D297353CC}">
              <c16:uniqueId val="{00000002-5035-4537-A275-466C5BB5830B}"/>
            </c:ext>
          </c:extLst>
        </c:ser>
        <c:ser>
          <c:idx val="12"/>
          <c:order val="3"/>
          <c:tx>
            <c:strRef>
              <c:f>'Sezonski faktori'!$F$175</c:f>
              <c:strCache>
                <c:ptCount val="1"/>
                <c:pt idx="0">
                  <c:v>Dnevni / Unutardnevni</c:v>
                </c:pt>
              </c:strCache>
            </c:strRef>
          </c:tx>
          <c:spPr>
            <a:ln w="28575" cap="rnd">
              <a:solidFill>
                <a:schemeClr val="accent4"/>
              </a:solidFill>
              <a:round/>
            </a:ln>
            <a:effectLst/>
          </c:spPr>
          <c:marker>
            <c:symbol val="none"/>
          </c:marker>
          <c:cat>
            <c:strRef>
              <c:f>'Sezonski faktori'!$B$176:$B$187</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'Sezonski faktori'!$F$176:$F$187</c:f>
              <c:numCache>
                <c:formatCode>#,##0.0000</c:formatCode>
                <c:ptCount val="12"/>
                <c:pt idx="0">
                  <c:v>4.0385</c:v>
                </c:pt>
                <c:pt idx="1">
                  <c:v>3.2692999999999999</c:v>
                </c:pt>
                <c:pt idx="2">
                  <c:v>2.6922999999999999</c:v>
                </c:pt>
                <c:pt idx="3">
                  <c:v>2.1154999999999999</c:v>
                </c:pt>
                <c:pt idx="4">
                  <c:v>1.7307999999999999</c:v>
                </c:pt>
                <c:pt idx="5">
                  <c:v>1.6345000000000001</c:v>
                </c:pt>
                <c:pt idx="6">
                  <c:v>1.827</c:v>
                </c:pt>
                <c:pt idx="7">
                  <c:v>1.923</c:v>
                </c:pt>
                <c:pt idx="8">
                  <c:v>2.3077999999999999</c:v>
                </c:pt>
                <c:pt idx="9">
                  <c:v>2.6922999999999999</c:v>
                </c:pt>
                <c:pt idx="10">
                  <c:v>3.2692999999999999</c:v>
                </c:pt>
                <c:pt idx="11">
                  <c:v>4.0385</c:v>
                </c:pt>
              </c:numCache>
            </c:numRef>
          </c:val>
          <c:smooth val="0"/>
          <c:extLst>
            <c:ext xmlns:c16="http://schemas.microsoft.com/office/drawing/2014/chart" uri="{C3380CC4-5D6E-409C-BE32-E72D297353CC}">
              <c16:uniqueId val="{00000003-5035-4537-A275-466C5BB5830B}"/>
            </c:ext>
          </c:extLst>
        </c:ser>
        <c:dLbls>
          <c:showLegendKey val="0"/>
          <c:showVal val="0"/>
          <c:showCatName val="0"/>
          <c:showSerName val="0"/>
          <c:showPercent val="0"/>
          <c:showBubbleSize val="0"/>
        </c:dLbls>
        <c:marker val="1"/>
        <c:smooth val="0"/>
        <c:axId val="332656312"/>
        <c:axId val="332662192"/>
        <c:extLst/>
      </c:lineChart>
      <c:catAx>
        <c:axId val="332656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r-Latn-RS"/>
          </a:p>
        </c:txPr>
        <c:crossAx val="332662192"/>
        <c:crosses val="autoZero"/>
        <c:auto val="1"/>
        <c:lblAlgn val="ctr"/>
        <c:lblOffset val="100"/>
        <c:noMultiLvlLbl val="0"/>
      </c:catAx>
      <c:valAx>
        <c:axId val="332662192"/>
        <c:scaling>
          <c:orientation val="minMax"/>
          <c:max val="5"/>
          <c:min val="0"/>
        </c:scaling>
        <c:delete val="0"/>
        <c:axPos val="l"/>
        <c:majorGridlines>
          <c:spPr>
            <a:ln w="9525" cap="flat" cmpd="sng" algn="ctr">
              <a:solidFill>
                <a:schemeClr val="bg1">
                  <a:lumMod val="95000"/>
                </a:schemeClr>
              </a:solid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hr-HR"/>
                  <a:t>Razina umnoška sezonskih faktora i množitelja</a:t>
                </a:r>
              </a:p>
            </c:rich>
          </c:tx>
          <c:layout>
            <c:manualLayout>
              <c:xMode val="edge"/>
              <c:yMode val="edge"/>
              <c:x val="1.3502079363367251E-3"/>
              <c:y val="0.15383575980680894"/>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r-Latn-RS"/>
            </a:p>
          </c:txPr>
        </c:title>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r-Latn-RS"/>
          </a:p>
        </c:txPr>
        <c:crossAx val="332656312"/>
        <c:crosses val="autoZero"/>
        <c:crossBetween val="between"/>
        <c:majorUnit val="1"/>
      </c:valAx>
      <c:valAx>
        <c:axId val="332656704"/>
        <c:scaling>
          <c:orientation val="minMax"/>
          <c:min val="0"/>
        </c:scaling>
        <c:delete val="0"/>
        <c:axPos val="r"/>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hr-HR"/>
                  <a:t>GWh</a:t>
                </a:r>
              </a:p>
            </c:rich>
          </c:tx>
          <c:layout>
            <c:manualLayout>
              <c:xMode val="edge"/>
              <c:yMode val="edge"/>
              <c:x val="0.97094024895733078"/>
              <c:y val="0.38712001908852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r-Latn-RS"/>
          </a:p>
        </c:txPr>
        <c:crossAx val="332657880"/>
        <c:crosses val="max"/>
        <c:crossBetween val="between"/>
      </c:valAx>
      <c:catAx>
        <c:axId val="332657880"/>
        <c:scaling>
          <c:orientation val="minMax"/>
        </c:scaling>
        <c:delete val="1"/>
        <c:axPos val="b"/>
        <c:numFmt formatCode="General" sourceLinked="1"/>
        <c:majorTickMark val="out"/>
        <c:minorTickMark val="none"/>
        <c:tickLblPos val="nextTo"/>
        <c:crossAx val="332656704"/>
        <c:crossesAt val="0"/>
        <c:auto val="1"/>
        <c:lblAlgn val="ctr"/>
        <c:lblOffset val="100"/>
        <c:noMultiLvlLbl val="0"/>
      </c:catAx>
      <c:spPr>
        <a:noFill/>
        <a:ln>
          <a:noFill/>
        </a:ln>
        <a:effectLst/>
      </c:spPr>
    </c:plotArea>
    <c:legend>
      <c:legendPos val="b"/>
      <c:layout>
        <c:manualLayout>
          <c:xMode val="edge"/>
          <c:yMode val="edge"/>
          <c:x val="0.11332821083421878"/>
          <c:y val="0.93329897399188722"/>
          <c:w val="0.80048390547015824"/>
          <c:h val="6.4917680744452394E-2"/>
        </c:manualLayout>
      </c:layout>
      <c:overlay val="0"/>
      <c:spPr>
        <a:solidFill>
          <a:schemeClr val="bg1"/>
        </a:solid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sr-Latn-RS"/>
        </a:p>
      </c:txPr>
    </c:legend>
    <c:plotVisOnly val="1"/>
    <c:dispBlanksAs val="gap"/>
    <c:showDLblsOverMax val="0"/>
  </c:chart>
  <c:spPr>
    <a:noFill/>
    <a:ln w="9525" cap="flat" cmpd="sng" algn="ctr">
      <a:noFill/>
      <a:round/>
    </a:ln>
    <a:effectLst/>
  </c:spPr>
  <c:txPr>
    <a:bodyPr/>
    <a:lstStyle/>
    <a:p>
      <a:pPr>
        <a:defRPr sz="1100">
          <a:solidFill>
            <a:sysClr val="windowText" lastClr="000000"/>
          </a:solidFill>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466664</xdr:colOff>
      <xdr:row>189</xdr:row>
      <xdr:rowOff>213659</xdr:rowOff>
    </xdr:from>
    <xdr:to>
      <xdr:col>7</xdr:col>
      <xdr:colOff>204943</xdr:colOff>
      <xdr:row>211</xdr:row>
      <xdr:rowOff>54909</xdr:rowOff>
    </xdr:to>
    <xdr:graphicFrame macro="">
      <xdr:nvGraphicFramePr>
        <xdr:cNvPr id="2" name="Chart 1">
          <a:extLst>
            <a:ext uri="{FF2B5EF4-FFF2-40B4-BE49-F238E27FC236}">
              <a16:creationId xmlns:a16="http://schemas.microsoft.com/office/drawing/2014/main" id="{2502429D-542C-4FFC-A84E-3714EE9CFA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erver\BAZA\DToplota\TEH\DToplota_BAZA\DToplota_BAZA_TarifniCeniki\DToplota_BAZA_TarifniCenik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EN_BAZA"/>
      <sheetName val="Kazalo"/>
      <sheetName val="BAZA_TarifniCeniki"/>
      <sheetName val="BAZA_SifrantSP"/>
      <sheetName val="Sifrant_DSistemi"/>
      <sheetName val="DToplota_BAZA_TarifniCeniki"/>
    </sheetNames>
    <sheetDataSet>
      <sheetData sheetId="0"/>
      <sheetData sheetId="1" refreshError="1"/>
      <sheetData sheetId="2"/>
      <sheetData sheetId="3" refreshError="1"/>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FE095-DAF7-4331-9EBE-A64E94EC1968}">
  <sheetPr>
    <tabColor rgb="FF92D050"/>
  </sheetPr>
  <dimension ref="B3:AC318"/>
  <sheetViews>
    <sheetView tabSelected="1" topLeftCell="A3" zoomScale="85" zoomScaleNormal="85" workbookViewId="0">
      <selection activeCell="A3" sqref="A3"/>
    </sheetView>
  </sheetViews>
  <sheetFormatPr defaultColWidth="9.109375" defaultRowHeight="13.8" x14ac:dyDescent="0.3"/>
  <cols>
    <col min="1" max="1" width="7.109375" style="13" customWidth="1"/>
    <col min="2" max="2" width="20.109375" style="13" customWidth="1"/>
    <col min="3" max="3" width="20" style="13" customWidth="1"/>
    <col min="4" max="7" width="20.109375" style="13" customWidth="1"/>
    <col min="8" max="8" width="16.6640625" style="13" customWidth="1"/>
    <col min="9" max="12" width="20.109375" style="13" customWidth="1"/>
    <col min="13" max="13" width="20" style="13" customWidth="1"/>
    <col min="14" max="14" width="11.21875" style="13" customWidth="1"/>
    <col min="15" max="27" width="20" style="13" customWidth="1"/>
    <col min="28" max="28" width="20.88671875" style="13" customWidth="1"/>
    <col min="29" max="16384" width="9.109375" style="13"/>
  </cols>
  <sheetData>
    <row r="3" spans="2:25" s="12" customFormat="1" ht="30" customHeight="1" x14ac:dyDescent="0.3">
      <c r="B3" s="167" t="s">
        <v>65</v>
      </c>
      <c r="C3" s="168"/>
      <c r="D3" s="168"/>
      <c r="E3" s="168"/>
      <c r="F3" s="168"/>
    </row>
    <row r="4" spans="2:25" ht="23.25" customHeight="1" x14ac:dyDescent="0.3">
      <c r="B4" s="167" t="s">
        <v>18</v>
      </c>
      <c r="C4" s="168"/>
      <c r="D4" s="168"/>
      <c r="E4" s="168"/>
      <c r="F4" s="168"/>
    </row>
    <row r="5" spans="2:25" ht="20.25" customHeight="1" x14ac:dyDescent="0.3">
      <c r="B5" s="169" t="s">
        <v>19</v>
      </c>
      <c r="C5" s="169"/>
      <c r="D5" s="169"/>
      <c r="E5" s="169"/>
      <c r="F5" s="169"/>
    </row>
    <row r="7" spans="2:25" s="16" customFormat="1" ht="17.25" customHeight="1" x14ac:dyDescent="0.3">
      <c r="B7" s="69" t="s">
        <v>23</v>
      </c>
      <c r="C7" s="15"/>
      <c r="D7" s="14"/>
      <c r="E7" s="14"/>
      <c r="G7" s="12"/>
      <c r="H7" s="13"/>
      <c r="I7" s="13"/>
      <c r="J7" s="13"/>
      <c r="K7" s="13"/>
      <c r="L7" s="13"/>
      <c r="M7" s="13"/>
      <c r="N7" s="13"/>
      <c r="O7" s="13"/>
      <c r="P7" s="13"/>
      <c r="Q7" s="13"/>
      <c r="R7" s="13"/>
      <c r="S7" s="13"/>
      <c r="T7" s="13"/>
      <c r="U7" s="13"/>
      <c r="V7" s="13"/>
      <c r="W7" s="13"/>
      <c r="X7" s="13"/>
      <c r="Y7" s="13"/>
    </row>
    <row r="8" spans="2:25" ht="14.4" thickBot="1" x14ac:dyDescent="0.35">
      <c r="B8" s="71"/>
      <c r="C8" s="17"/>
      <c r="D8" s="17"/>
      <c r="E8" s="18" t="s">
        <v>21</v>
      </c>
      <c r="F8" s="18" t="s">
        <v>22</v>
      </c>
    </row>
    <row r="9" spans="2:25" ht="14.4" x14ac:dyDescent="0.3">
      <c r="B9" s="71" t="s">
        <v>24</v>
      </c>
      <c r="C9" s="17"/>
      <c r="D9" s="17"/>
      <c r="E9" s="76">
        <v>1.2</v>
      </c>
      <c r="F9" s="67">
        <v>1.5</v>
      </c>
    </row>
    <row r="10" spans="2:25" ht="14.4" x14ac:dyDescent="0.3">
      <c r="B10" s="71" t="s">
        <v>66</v>
      </c>
      <c r="C10" s="17"/>
      <c r="D10" s="17"/>
      <c r="E10" s="77">
        <v>1.3</v>
      </c>
      <c r="F10" s="68">
        <v>1.5</v>
      </c>
      <c r="G10" s="12"/>
    </row>
    <row r="11" spans="2:25" ht="14.4" x14ac:dyDescent="0.3">
      <c r="B11" s="71" t="s">
        <v>67</v>
      </c>
      <c r="C11" s="17"/>
      <c r="D11" s="17"/>
      <c r="E11" s="77">
        <v>2.5</v>
      </c>
      <c r="F11" s="68">
        <v>3</v>
      </c>
    </row>
    <row r="12" spans="2:25" ht="14.4" x14ac:dyDescent="0.3">
      <c r="B12" s="71" t="s">
        <v>68</v>
      </c>
      <c r="C12" s="17"/>
      <c r="D12" s="17"/>
      <c r="E12" s="77">
        <v>2.5</v>
      </c>
      <c r="F12" s="68">
        <v>3</v>
      </c>
    </row>
    <row r="13" spans="2:25" ht="15" thickBot="1" x14ac:dyDescent="0.35">
      <c r="B13" s="71" t="s">
        <v>0</v>
      </c>
      <c r="C13" s="17"/>
      <c r="D13" s="17"/>
      <c r="E13" s="78">
        <v>2</v>
      </c>
      <c r="F13" s="98">
        <v>2</v>
      </c>
      <c r="G13" s="12"/>
    </row>
    <row r="14" spans="2:25" x14ac:dyDescent="0.3">
      <c r="B14" s="17"/>
      <c r="C14" s="17"/>
      <c r="D14" s="17"/>
      <c r="E14" s="17"/>
      <c r="F14" s="17"/>
    </row>
    <row r="15" spans="2:25" x14ac:dyDescent="0.3">
      <c r="B15" s="17"/>
      <c r="C15" s="17"/>
      <c r="D15" s="17"/>
      <c r="E15" s="17"/>
    </row>
    <row r="16" spans="2:25" s="16" customFormat="1" ht="17.25" customHeight="1" x14ac:dyDescent="0.3">
      <c r="B16" s="70" t="s">
        <v>81</v>
      </c>
      <c r="C16" s="15"/>
      <c r="D16" s="14"/>
      <c r="E16" s="14"/>
      <c r="M16" s="13"/>
      <c r="N16" s="13"/>
      <c r="O16" s="13"/>
      <c r="P16" s="13"/>
      <c r="Q16" s="13"/>
      <c r="R16" s="13"/>
      <c r="S16" s="13"/>
    </row>
    <row r="17" spans="2:7" ht="14.4" thickBot="1" x14ac:dyDescent="0.35"/>
    <row r="18" spans="2:7" ht="15" customHeight="1" x14ac:dyDescent="0.3">
      <c r="B18" s="170" t="s">
        <v>25</v>
      </c>
      <c r="C18" s="118" t="s">
        <v>28</v>
      </c>
      <c r="D18" s="170" t="s">
        <v>78</v>
      </c>
    </row>
    <row r="19" spans="2:7" ht="14.4" thickBot="1" x14ac:dyDescent="0.35">
      <c r="B19" s="171"/>
      <c r="C19" s="119">
        <v>2027</v>
      </c>
      <c r="D19" s="172"/>
    </row>
    <row r="20" spans="2:7" x14ac:dyDescent="0.3">
      <c r="B20" s="126" t="s">
        <v>6</v>
      </c>
      <c r="C20" s="120">
        <v>5335931500.1380539</v>
      </c>
      <c r="D20" s="80">
        <f>C20/$C$33</f>
        <v>0.10408612212841629</v>
      </c>
      <c r="G20" s="29"/>
    </row>
    <row r="21" spans="2:7" x14ac:dyDescent="0.3">
      <c r="B21" s="127" t="s">
        <v>7</v>
      </c>
      <c r="C21" s="121">
        <v>4247047996.2294512</v>
      </c>
      <c r="D21" s="99">
        <f t="shared" ref="D21:D31" si="0">C21/$C$33</f>
        <v>8.2845658046649812E-2</v>
      </c>
      <c r="G21" s="29"/>
    </row>
    <row r="22" spans="2:7" x14ac:dyDescent="0.3">
      <c r="B22" s="127" t="s">
        <v>8</v>
      </c>
      <c r="C22" s="122">
        <v>4064628097.0104628</v>
      </c>
      <c r="D22" s="100">
        <f t="shared" si="0"/>
        <v>7.9287257810764136E-2</v>
      </c>
      <c r="G22" s="29"/>
    </row>
    <row r="23" spans="2:7" x14ac:dyDescent="0.3">
      <c r="B23" s="127" t="s">
        <v>9</v>
      </c>
      <c r="C23" s="122">
        <v>3644650251.3751016</v>
      </c>
      <c r="D23" s="100">
        <f t="shared" si="0"/>
        <v>7.1094899020007485E-2</v>
      </c>
      <c r="G23" s="29"/>
    </row>
    <row r="24" spans="2:7" x14ac:dyDescent="0.3">
      <c r="B24" s="127" t="s">
        <v>10</v>
      </c>
      <c r="C24" s="122">
        <v>3659689118.9498544</v>
      </c>
      <c r="D24" s="100">
        <f t="shared" si="0"/>
        <v>7.1388256872711983E-2</v>
      </c>
      <c r="G24" s="29"/>
    </row>
    <row r="25" spans="2:7" x14ac:dyDescent="0.3">
      <c r="B25" s="127" t="s">
        <v>11</v>
      </c>
      <c r="C25" s="122">
        <v>3531759331.9129605</v>
      </c>
      <c r="D25" s="100">
        <f t="shared" si="0"/>
        <v>6.8892775917411123E-2</v>
      </c>
      <c r="G25" s="29"/>
    </row>
    <row r="26" spans="2:7" x14ac:dyDescent="0.3">
      <c r="B26" s="127" t="s">
        <v>12</v>
      </c>
      <c r="C26" s="122">
        <v>3849621886.0120411</v>
      </c>
      <c r="D26" s="100">
        <f t="shared" si="0"/>
        <v>7.5093207955406971E-2</v>
      </c>
      <c r="G26" s="29"/>
    </row>
    <row r="27" spans="2:7" x14ac:dyDescent="0.3">
      <c r="B27" s="127" t="s">
        <v>13</v>
      </c>
      <c r="C27" s="122">
        <v>3938978402.0969186</v>
      </c>
      <c r="D27" s="100">
        <f t="shared" si="0"/>
        <v>7.6836253803341817E-2</v>
      </c>
      <c r="G27" s="29"/>
    </row>
    <row r="28" spans="2:7" x14ac:dyDescent="0.3">
      <c r="B28" s="127" t="s">
        <v>14</v>
      </c>
      <c r="C28" s="122">
        <v>4283989770.327426</v>
      </c>
      <c r="D28" s="100">
        <f t="shared" si="0"/>
        <v>8.3566268123878629E-2</v>
      </c>
      <c r="G28" s="29"/>
    </row>
    <row r="29" spans="2:7" x14ac:dyDescent="0.3">
      <c r="B29" s="127" t="s">
        <v>15</v>
      </c>
      <c r="C29" s="122">
        <v>4528012871.6500292</v>
      </c>
      <c r="D29" s="100">
        <f t="shared" si="0"/>
        <v>8.8326340161115666E-2</v>
      </c>
      <c r="G29" s="29"/>
    </row>
    <row r="30" spans="2:7" x14ac:dyDescent="0.3">
      <c r="B30" s="127" t="s">
        <v>16</v>
      </c>
      <c r="C30" s="122">
        <v>4774486335.0794106</v>
      </c>
      <c r="D30" s="100">
        <f t="shared" si="0"/>
        <v>9.3134210542371601E-2</v>
      </c>
      <c r="G30" s="29"/>
    </row>
    <row r="31" spans="2:7" ht="14.4" thickBot="1" x14ac:dyDescent="0.35">
      <c r="B31" s="128" t="s">
        <v>17</v>
      </c>
      <c r="C31" s="123">
        <v>5405786028.2493896</v>
      </c>
      <c r="D31" s="101">
        <f t="shared" si="0"/>
        <v>0.10544874961792422</v>
      </c>
      <c r="G31" s="29"/>
    </row>
    <row r="32" spans="2:7" ht="14.4" thickBot="1" x14ac:dyDescent="0.35">
      <c r="B32" s="129" t="s">
        <v>26</v>
      </c>
      <c r="C32" s="124">
        <f t="shared" ref="C32" si="1">AVERAGE(C20:C31)</f>
        <v>4272048465.7525926</v>
      </c>
      <c r="D32" s="165">
        <f>SUM(D20:D31)</f>
        <v>0.99999999999999956</v>
      </c>
    </row>
    <row r="33" spans="2:13" ht="14.4" thickBot="1" x14ac:dyDescent="0.35">
      <c r="B33" s="129" t="s">
        <v>27</v>
      </c>
      <c r="C33" s="125">
        <f t="shared" ref="C33" si="2">SUM(C20:C31)</f>
        <v>51264581589.031113</v>
      </c>
      <c r="D33" s="166"/>
    </row>
    <row r="34" spans="2:13" ht="14.4" x14ac:dyDescent="0.3">
      <c r="B34" s="145"/>
      <c r="C34" s="146"/>
      <c r="D34" s="146"/>
      <c r="E34" s="146"/>
      <c r="F34" s="146"/>
      <c r="G34" s="146"/>
      <c r="H34" s="19"/>
      <c r="I34" s="19"/>
      <c r="J34" s="19"/>
      <c r="K34" s="19"/>
      <c r="L34" s="19"/>
    </row>
    <row r="35" spans="2:13" s="16" customFormat="1" ht="17.25" customHeight="1" x14ac:dyDescent="0.3">
      <c r="B35" s="72" t="s">
        <v>62</v>
      </c>
      <c r="C35" s="15"/>
      <c r="D35" s="14"/>
      <c r="E35" s="14"/>
      <c r="M35" s="13"/>
    </row>
    <row r="36" spans="2:13" ht="29.25" customHeight="1" x14ac:dyDescent="0.3">
      <c r="B36" s="145" t="s">
        <v>69</v>
      </c>
      <c r="C36" s="146"/>
      <c r="D36" s="146"/>
      <c r="E36" s="146"/>
      <c r="F36" s="146"/>
      <c r="G36" s="146"/>
    </row>
    <row r="38" spans="2:13" x14ac:dyDescent="0.3">
      <c r="B38" s="20" t="s">
        <v>20</v>
      </c>
    </row>
    <row r="39" spans="2:13" ht="39.75" customHeight="1" x14ac:dyDescent="0.3">
      <c r="B39" s="145" t="s">
        <v>61</v>
      </c>
      <c r="C39" s="146"/>
      <c r="D39" s="146"/>
      <c r="E39" s="146"/>
      <c r="F39" s="146"/>
      <c r="G39" s="146"/>
    </row>
    <row r="40" spans="2:13" ht="14.4" thickBot="1" x14ac:dyDescent="0.35">
      <c r="B40" s="21"/>
    </row>
    <row r="41" spans="2:13" ht="28.2" thickBot="1" x14ac:dyDescent="0.35">
      <c r="B41" s="9" t="s">
        <v>1</v>
      </c>
      <c r="C41" s="2" t="s">
        <v>29</v>
      </c>
    </row>
    <row r="42" spans="2:13" x14ac:dyDescent="0.3">
      <c r="B42" s="130" t="s">
        <v>6</v>
      </c>
      <c r="C42" s="61">
        <f>C20</f>
        <v>5335931500.1380539</v>
      </c>
    </row>
    <row r="43" spans="2:13" x14ac:dyDescent="0.3">
      <c r="B43" s="131" t="s">
        <v>7</v>
      </c>
      <c r="C43" s="61">
        <f t="shared" ref="C43:C53" si="3">C21</f>
        <v>4247047996.2294512</v>
      </c>
    </row>
    <row r="44" spans="2:13" x14ac:dyDescent="0.3">
      <c r="B44" s="131" t="s">
        <v>8</v>
      </c>
      <c r="C44" s="61">
        <f t="shared" si="3"/>
        <v>4064628097.0104628</v>
      </c>
    </row>
    <row r="45" spans="2:13" x14ac:dyDescent="0.3">
      <c r="B45" s="131" t="s">
        <v>9</v>
      </c>
      <c r="C45" s="61">
        <f t="shared" si="3"/>
        <v>3644650251.3751016</v>
      </c>
    </row>
    <row r="46" spans="2:13" x14ac:dyDescent="0.3">
      <c r="B46" s="131" t="s">
        <v>10</v>
      </c>
      <c r="C46" s="61">
        <f t="shared" si="3"/>
        <v>3659689118.9498544</v>
      </c>
    </row>
    <row r="47" spans="2:13" x14ac:dyDescent="0.3">
      <c r="B47" s="131" t="s">
        <v>11</v>
      </c>
      <c r="C47" s="61">
        <f t="shared" si="3"/>
        <v>3531759331.9129605</v>
      </c>
    </row>
    <row r="48" spans="2:13" x14ac:dyDescent="0.3">
      <c r="B48" s="131" t="s">
        <v>12</v>
      </c>
      <c r="C48" s="61">
        <f t="shared" si="3"/>
        <v>3849621886.0120411</v>
      </c>
    </row>
    <row r="49" spans="2:12" x14ac:dyDescent="0.3">
      <c r="B49" s="131" t="s">
        <v>13</v>
      </c>
      <c r="C49" s="61">
        <f t="shared" si="3"/>
        <v>3938978402.0969186</v>
      </c>
    </row>
    <row r="50" spans="2:12" x14ac:dyDescent="0.3">
      <c r="B50" s="131" t="s">
        <v>14</v>
      </c>
      <c r="C50" s="61">
        <f t="shared" si="3"/>
        <v>4283989770.327426</v>
      </c>
    </row>
    <row r="51" spans="2:12" x14ac:dyDescent="0.3">
      <c r="B51" s="131" t="s">
        <v>15</v>
      </c>
      <c r="C51" s="61">
        <f t="shared" si="3"/>
        <v>4528012871.6500292</v>
      </c>
    </row>
    <row r="52" spans="2:12" x14ac:dyDescent="0.3">
      <c r="B52" s="131" t="s">
        <v>16</v>
      </c>
      <c r="C52" s="61">
        <f t="shared" si="3"/>
        <v>4774486335.0794106</v>
      </c>
    </row>
    <row r="53" spans="2:12" ht="14.4" thickBot="1" x14ac:dyDescent="0.35">
      <c r="B53" s="132" t="s">
        <v>17</v>
      </c>
      <c r="C53" s="62">
        <f t="shared" si="3"/>
        <v>5405786028.2493896</v>
      </c>
    </row>
    <row r="54" spans="2:12" ht="14.4" thickBot="1" x14ac:dyDescent="0.35">
      <c r="B54" s="129" t="s">
        <v>27</v>
      </c>
      <c r="C54" s="11">
        <f>SUM(C42:C53)</f>
        <v>51264581589.031113</v>
      </c>
    </row>
    <row r="55" spans="2:12" ht="14.4" thickBot="1" x14ac:dyDescent="0.35">
      <c r="B55" s="84" t="s">
        <v>26</v>
      </c>
      <c r="C55" s="48">
        <f>AVERAGE(C42:C53)</f>
        <v>4272048465.7525926</v>
      </c>
    </row>
    <row r="56" spans="2:12" x14ac:dyDescent="0.3">
      <c r="B56" s="20"/>
    </row>
    <row r="57" spans="2:12" x14ac:dyDescent="0.3">
      <c r="B57" s="20" t="s">
        <v>30</v>
      </c>
    </row>
    <row r="58" spans="2:12" ht="14.4" x14ac:dyDescent="0.3">
      <c r="B58" s="145" t="s">
        <v>60</v>
      </c>
      <c r="C58" s="146"/>
      <c r="D58" s="146"/>
      <c r="E58" s="146"/>
      <c r="F58" s="146"/>
      <c r="G58" s="146"/>
    </row>
    <row r="59" spans="2:12" ht="14.4" thickBot="1" x14ac:dyDescent="0.35">
      <c r="I59" s="22"/>
    </row>
    <row r="60" spans="2:12" ht="55.8" thickBot="1" x14ac:dyDescent="0.35">
      <c r="B60" s="9" t="s">
        <v>1</v>
      </c>
      <c r="C60" s="8" t="s">
        <v>31</v>
      </c>
      <c r="D60" s="2" t="s">
        <v>32</v>
      </c>
      <c r="E60" s="29"/>
      <c r="F60" s="29"/>
    </row>
    <row r="61" spans="2:12" x14ac:dyDescent="0.3">
      <c r="B61" s="130" t="s">
        <v>6</v>
      </c>
      <c r="C61" s="49">
        <f t="shared" ref="C61:C72" si="4">C42/$C$54</f>
        <v>0.10408612212841629</v>
      </c>
      <c r="D61" s="24">
        <f t="shared" ref="D61:D72" si="5">IF(C42/$C$54=0,0.1,C42/$C$54)</f>
        <v>0.10408612212841629</v>
      </c>
      <c r="E61" s="29"/>
      <c r="F61" s="29"/>
      <c r="G61" s="29"/>
      <c r="L61" s="22"/>
    </row>
    <row r="62" spans="2:12" x14ac:dyDescent="0.3">
      <c r="B62" s="131" t="s">
        <v>7</v>
      </c>
      <c r="C62" s="50">
        <f t="shared" si="4"/>
        <v>8.2845658046649812E-2</v>
      </c>
      <c r="D62" s="26">
        <f t="shared" si="5"/>
        <v>8.2845658046649812E-2</v>
      </c>
      <c r="E62" s="29"/>
      <c r="F62" s="29"/>
      <c r="G62" s="29"/>
      <c r="L62" s="22"/>
    </row>
    <row r="63" spans="2:12" x14ac:dyDescent="0.3">
      <c r="B63" s="131" t="s">
        <v>8</v>
      </c>
      <c r="C63" s="50">
        <f t="shared" si="4"/>
        <v>7.9287257810764136E-2</v>
      </c>
      <c r="D63" s="26">
        <f t="shared" si="5"/>
        <v>7.9287257810764136E-2</v>
      </c>
      <c r="E63" s="29"/>
      <c r="F63" s="29"/>
      <c r="G63" s="29"/>
      <c r="L63" s="22"/>
    </row>
    <row r="64" spans="2:12" x14ac:dyDescent="0.3">
      <c r="B64" s="131" t="s">
        <v>9</v>
      </c>
      <c r="C64" s="50">
        <f t="shared" si="4"/>
        <v>7.1094899020007485E-2</v>
      </c>
      <c r="D64" s="26">
        <f t="shared" si="5"/>
        <v>7.1094899020007485E-2</v>
      </c>
      <c r="E64" s="29"/>
      <c r="F64" s="29"/>
      <c r="G64" s="29"/>
      <c r="L64" s="22"/>
    </row>
    <row r="65" spans="2:13" x14ac:dyDescent="0.3">
      <c r="B65" s="131" t="s">
        <v>10</v>
      </c>
      <c r="C65" s="50">
        <f t="shared" si="4"/>
        <v>7.1388256872711983E-2</v>
      </c>
      <c r="D65" s="26">
        <f t="shared" si="5"/>
        <v>7.1388256872711983E-2</v>
      </c>
      <c r="E65" s="29"/>
      <c r="F65" s="29"/>
      <c r="G65" s="29"/>
      <c r="L65" s="22"/>
    </row>
    <row r="66" spans="2:13" x14ac:dyDescent="0.3">
      <c r="B66" s="131" t="s">
        <v>11</v>
      </c>
      <c r="C66" s="50">
        <f t="shared" si="4"/>
        <v>6.8892775917411123E-2</v>
      </c>
      <c r="D66" s="26">
        <f t="shared" si="5"/>
        <v>6.8892775917411123E-2</v>
      </c>
      <c r="E66" s="29"/>
      <c r="F66" s="29"/>
      <c r="G66" s="29"/>
      <c r="L66" s="22"/>
    </row>
    <row r="67" spans="2:13" x14ac:dyDescent="0.3">
      <c r="B67" s="131" t="s">
        <v>12</v>
      </c>
      <c r="C67" s="50">
        <f t="shared" si="4"/>
        <v>7.5093207955406971E-2</v>
      </c>
      <c r="D67" s="26">
        <f t="shared" si="5"/>
        <v>7.5093207955406971E-2</v>
      </c>
      <c r="E67" s="29"/>
      <c r="F67" s="29"/>
      <c r="G67" s="29"/>
      <c r="L67" s="22"/>
    </row>
    <row r="68" spans="2:13" x14ac:dyDescent="0.3">
      <c r="B68" s="131" t="s">
        <v>13</v>
      </c>
      <c r="C68" s="50">
        <f t="shared" si="4"/>
        <v>7.6836253803341817E-2</v>
      </c>
      <c r="D68" s="26">
        <f t="shared" si="5"/>
        <v>7.6836253803341817E-2</v>
      </c>
      <c r="E68" s="29"/>
      <c r="F68" s="29"/>
      <c r="G68" s="29"/>
      <c r="L68" s="22"/>
    </row>
    <row r="69" spans="2:13" x14ac:dyDescent="0.3">
      <c r="B69" s="131" t="s">
        <v>14</v>
      </c>
      <c r="C69" s="50">
        <f t="shared" si="4"/>
        <v>8.3566268123878629E-2</v>
      </c>
      <c r="D69" s="26">
        <f t="shared" si="5"/>
        <v>8.3566268123878629E-2</v>
      </c>
      <c r="E69" s="29"/>
      <c r="F69" s="29"/>
      <c r="G69" s="29"/>
      <c r="L69" s="22"/>
    </row>
    <row r="70" spans="2:13" x14ac:dyDescent="0.3">
      <c r="B70" s="131" t="s">
        <v>15</v>
      </c>
      <c r="C70" s="50">
        <f t="shared" si="4"/>
        <v>8.8326340161115666E-2</v>
      </c>
      <c r="D70" s="26">
        <f t="shared" si="5"/>
        <v>8.8326340161115666E-2</v>
      </c>
      <c r="E70" s="29"/>
      <c r="F70" s="29"/>
      <c r="G70" s="29"/>
      <c r="L70" s="22"/>
    </row>
    <row r="71" spans="2:13" x14ac:dyDescent="0.3">
      <c r="B71" s="131" t="s">
        <v>16</v>
      </c>
      <c r="C71" s="50">
        <f t="shared" si="4"/>
        <v>9.3134210542371601E-2</v>
      </c>
      <c r="D71" s="26">
        <f t="shared" si="5"/>
        <v>9.3134210542371601E-2</v>
      </c>
      <c r="E71" s="29"/>
      <c r="F71" s="29"/>
      <c r="G71" s="29"/>
      <c r="L71" s="22"/>
    </row>
    <row r="72" spans="2:13" ht="14.4" thickBot="1" x14ac:dyDescent="0.35">
      <c r="B72" s="132" t="s">
        <v>17</v>
      </c>
      <c r="C72" s="51">
        <f t="shared" si="4"/>
        <v>0.10544874961792422</v>
      </c>
      <c r="D72" s="28">
        <f t="shared" si="5"/>
        <v>0.10544874961792422</v>
      </c>
      <c r="E72" s="29"/>
      <c r="F72" s="29"/>
      <c r="G72" s="29"/>
      <c r="L72" s="22"/>
    </row>
    <row r="73" spans="2:13" ht="14.4" thickBot="1" x14ac:dyDescent="0.35">
      <c r="B73" s="84" t="s">
        <v>27</v>
      </c>
      <c r="C73" s="75">
        <f>SUM(C61:C72)</f>
        <v>0.99999999999999956</v>
      </c>
      <c r="D73" s="52">
        <f>SUM(D61:D72)</f>
        <v>0.99999999999999956</v>
      </c>
      <c r="E73" s="29"/>
      <c r="F73" s="29"/>
    </row>
    <row r="74" spans="2:13" x14ac:dyDescent="0.3">
      <c r="C74" s="29"/>
    </row>
    <row r="75" spans="2:13" x14ac:dyDescent="0.3">
      <c r="B75" s="20" t="s">
        <v>34</v>
      </c>
    </row>
    <row r="76" spans="2:13" ht="27" customHeight="1" x14ac:dyDescent="0.3">
      <c r="B76" s="145" t="s">
        <v>70</v>
      </c>
      <c r="C76" s="146"/>
      <c r="D76" s="146"/>
      <c r="E76" s="146"/>
      <c r="F76" s="146"/>
      <c r="G76" s="146"/>
      <c r="I76" s="22"/>
      <c r="K76" s="30"/>
      <c r="M76" s="30"/>
    </row>
    <row r="77" spans="2:13" ht="14.4" thickBot="1" x14ac:dyDescent="0.35"/>
    <row r="78" spans="2:13" ht="14.4" thickBot="1" x14ac:dyDescent="0.35">
      <c r="B78" s="9" t="s">
        <v>1</v>
      </c>
      <c r="C78" s="5" t="s">
        <v>33</v>
      </c>
      <c r="D78" s="59"/>
    </row>
    <row r="79" spans="2:13" x14ac:dyDescent="0.3">
      <c r="B79" s="130" t="s">
        <v>6</v>
      </c>
      <c r="C79" s="24">
        <f>+C61*12</f>
        <v>1.2490334655409956</v>
      </c>
      <c r="D79" s="59"/>
      <c r="E79" s="59"/>
    </row>
    <row r="80" spans="2:13" x14ac:dyDescent="0.3">
      <c r="B80" s="131" t="s">
        <v>7</v>
      </c>
      <c r="C80" s="26">
        <f t="shared" ref="C80:C90" si="6">+C62*12</f>
        <v>0.99414789655979774</v>
      </c>
      <c r="D80" s="59"/>
      <c r="E80" s="59"/>
    </row>
    <row r="81" spans="2:7" x14ac:dyDescent="0.3">
      <c r="B81" s="131" t="s">
        <v>8</v>
      </c>
      <c r="C81" s="26">
        <f t="shared" si="6"/>
        <v>0.95144709372916969</v>
      </c>
      <c r="D81" s="59"/>
      <c r="E81" s="59"/>
    </row>
    <row r="82" spans="2:7" x14ac:dyDescent="0.3">
      <c r="B82" s="131" t="s">
        <v>9</v>
      </c>
      <c r="C82" s="26">
        <f t="shared" si="6"/>
        <v>0.85313878824008982</v>
      </c>
      <c r="D82" s="59"/>
      <c r="E82" s="59"/>
    </row>
    <row r="83" spans="2:7" x14ac:dyDescent="0.3">
      <c r="B83" s="131" t="s">
        <v>10</v>
      </c>
      <c r="C83" s="26">
        <f t="shared" si="6"/>
        <v>0.85665908247254374</v>
      </c>
      <c r="D83" s="59"/>
      <c r="E83" s="59"/>
    </row>
    <row r="84" spans="2:7" x14ac:dyDescent="0.3">
      <c r="B84" s="131" t="s">
        <v>11</v>
      </c>
      <c r="C84" s="26">
        <f t="shared" si="6"/>
        <v>0.82671331100893353</v>
      </c>
      <c r="D84" s="59"/>
      <c r="E84" s="59"/>
    </row>
    <row r="85" spans="2:7" x14ac:dyDescent="0.3">
      <c r="B85" s="131" t="s">
        <v>12</v>
      </c>
      <c r="C85" s="26">
        <f t="shared" si="6"/>
        <v>0.90111849546488365</v>
      </c>
      <c r="D85" s="59"/>
      <c r="E85" s="59"/>
    </row>
    <row r="86" spans="2:7" x14ac:dyDescent="0.3">
      <c r="B86" s="131" t="s">
        <v>13</v>
      </c>
      <c r="C86" s="26">
        <f t="shared" si="6"/>
        <v>0.92203504564010186</v>
      </c>
      <c r="D86" s="59"/>
      <c r="E86" s="59"/>
    </row>
    <row r="87" spans="2:7" x14ac:dyDescent="0.3">
      <c r="B87" s="131" t="s">
        <v>14</v>
      </c>
      <c r="C87" s="26">
        <f t="shared" si="6"/>
        <v>1.0027952174865435</v>
      </c>
      <c r="D87" s="59"/>
      <c r="E87" s="59"/>
    </row>
    <row r="88" spans="2:7" x14ac:dyDescent="0.3">
      <c r="B88" s="131" t="s">
        <v>15</v>
      </c>
      <c r="C88" s="26">
        <f t="shared" si="6"/>
        <v>1.0599160819333879</v>
      </c>
      <c r="D88" s="59"/>
      <c r="E88" s="59"/>
    </row>
    <row r="89" spans="2:7" x14ac:dyDescent="0.3">
      <c r="B89" s="131" t="s">
        <v>16</v>
      </c>
      <c r="C89" s="26">
        <f t="shared" si="6"/>
        <v>1.1176105265084593</v>
      </c>
      <c r="D89" s="59"/>
      <c r="E89" s="59"/>
    </row>
    <row r="90" spans="2:7" ht="14.4" thickBot="1" x14ac:dyDescent="0.35">
      <c r="B90" s="132" t="s">
        <v>17</v>
      </c>
      <c r="C90" s="28">
        <f t="shared" si="6"/>
        <v>1.2653849954150906</v>
      </c>
      <c r="D90" s="59"/>
      <c r="E90" s="59"/>
    </row>
    <row r="91" spans="2:7" ht="14.4" thickBot="1" x14ac:dyDescent="0.35">
      <c r="B91" s="129" t="s">
        <v>27</v>
      </c>
      <c r="C91" s="3">
        <f>SUM(C79:C90)</f>
        <v>11.999999999999996</v>
      </c>
      <c r="D91" s="59"/>
    </row>
    <row r="92" spans="2:7" x14ac:dyDescent="0.3">
      <c r="B92" s="20"/>
    </row>
    <row r="93" spans="2:7" x14ac:dyDescent="0.3">
      <c r="B93" s="20" t="s">
        <v>35</v>
      </c>
    </row>
    <row r="94" spans="2:7" ht="27" customHeight="1" x14ac:dyDescent="0.3">
      <c r="B94" s="145" t="s">
        <v>63</v>
      </c>
      <c r="C94" s="146"/>
      <c r="D94" s="146"/>
      <c r="E94" s="146"/>
      <c r="F94" s="146"/>
      <c r="G94" s="146"/>
    </row>
    <row r="95" spans="2:7" ht="14.4" thickBot="1" x14ac:dyDescent="0.35"/>
    <row r="96" spans="2:7" ht="14.4" thickBot="1" x14ac:dyDescent="0.35">
      <c r="B96" s="9" t="s">
        <v>1</v>
      </c>
      <c r="C96" s="9" t="s">
        <v>36</v>
      </c>
      <c r="D96" s="7" t="s">
        <v>37</v>
      </c>
      <c r="E96" s="29"/>
      <c r="F96" s="29"/>
    </row>
    <row r="97" spans="2:7" x14ac:dyDescent="0.3">
      <c r="B97" s="130" t="s">
        <v>6</v>
      </c>
      <c r="C97" s="80">
        <f t="shared" ref="C97:C108" si="7">POWER(C79,$E$13)</f>
        <v>1.5600845980413494</v>
      </c>
      <c r="D97" s="24">
        <f>$C$166/$E$9</f>
        <v>1.2471572426593596</v>
      </c>
      <c r="E97" s="29"/>
      <c r="F97" s="29"/>
      <c r="G97" s="29"/>
    </row>
    <row r="98" spans="2:7" x14ac:dyDescent="0.3">
      <c r="B98" s="131" t="s">
        <v>7</v>
      </c>
      <c r="C98" s="80">
        <f t="shared" si="7"/>
        <v>0.98833004023427029</v>
      </c>
      <c r="D98" s="24">
        <f t="shared" ref="D98:D99" si="8">$C$166/$E$9</f>
        <v>1.2471572426593596</v>
      </c>
      <c r="E98" s="29"/>
      <c r="F98" s="29"/>
      <c r="G98" s="29"/>
    </row>
    <row r="99" spans="2:7" x14ac:dyDescent="0.3">
      <c r="B99" s="131" t="s">
        <v>8</v>
      </c>
      <c r="C99" s="80">
        <f t="shared" si="7"/>
        <v>0.90525157216568342</v>
      </c>
      <c r="D99" s="24">
        <f t="shared" si="8"/>
        <v>1.2471572426593596</v>
      </c>
      <c r="E99" s="29"/>
      <c r="F99" s="29"/>
      <c r="G99" s="29"/>
    </row>
    <row r="100" spans="2:7" x14ac:dyDescent="0.3">
      <c r="B100" s="131" t="s">
        <v>9</v>
      </c>
      <c r="C100" s="80">
        <f t="shared" si="7"/>
        <v>0.72784579199976884</v>
      </c>
      <c r="D100" s="24">
        <f>$C$167/$E$9</f>
        <v>0.77464308789899161</v>
      </c>
      <c r="E100" s="29"/>
      <c r="F100" s="29"/>
      <c r="G100" s="29"/>
    </row>
    <row r="101" spans="2:7" x14ac:dyDescent="0.3">
      <c r="B101" s="131" t="s">
        <v>10</v>
      </c>
      <c r="C101" s="80">
        <f t="shared" si="7"/>
        <v>0.73386478358270046</v>
      </c>
      <c r="D101" s="24">
        <f t="shared" ref="D101:D102" si="9">$C$167/$E$9</f>
        <v>0.77464308789899161</v>
      </c>
      <c r="E101" s="29"/>
      <c r="F101" s="29"/>
      <c r="G101" s="29"/>
    </row>
    <row r="102" spans="2:7" x14ac:dyDescent="0.3">
      <c r="B102" s="131" t="s">
        <v>11</v>
      </c>
      <c r="C102" s="80">
        <f t="shared" si="7"/>
        <v>0.6834548985993536</v>
      </c>
      <c r="D102" s="24">
        <f t="shared" si="9"/>
        <v>0.77464308789899161</v>
      </c>
      <c r="E102" s="29"/>
      <c r="F102" s="29"/>
      <c r="G102" s="29"/>
    </row>
    <row r="103" spans="2:7" x14ac:dyDescent="0.3">
      <c r="B103" s="131" t="s">
        <v>12</v>
      </c>
      <c r="C103" s="80">
        <f t="shared" si="7"/>
        <v>0.81201454286889552</v>
      </c>
      <c r="D103" s="24">
        <f>$C$168/$E$9</f>
        <v>0.96335828928131184</v>
      </c>
      <c r="E103" s="29"/>
      <c r="F103" s="29"/>
      <c r="G103" s="29"/>
    </row>
    <row r="104" spans="2:7" x14ac:dyDescent="0.3">
      <c r="B104" s="131" t="s">
        <v>13</v>
      </c>
      <c r="C104" s="80">
        <f t="shared" si="7"/>
        <v>0.85014862538854474</v>
      </c>
      <c r="D104" s="24">
        <f t="shared" ref="D104:D105" si="10">$C$168/$E$9</f>
        <v>0.96335828928131184</v>
      </c>
      <c r="E104" s="29"/>
      <c r="F104" s="29"/>
      <c r="G104" s="29"/>
    </row>
    <row r="105" spans="2:7" x14ac:dyDescent="0.3">
      <c r="B105" s="131" t="s">
        <v>14</v>
      </c>
      <c r="C105" s="80">
        <f t="shared" si="7"/>
        <v>1.0055982482138841</v>
      </c>
      <c r="D105" s="24">
        <f t="shared" si="10"/>
        <v>0.96335828928131184</v>
      </c>
      <c r="E105" s="29"/>
      <c r="F105" s="29"/>
      <c r="G105" s="29"/>
    </row>
    <row r="106" spans="2:7" x14ac:dyDescent="0.3">
      <c r="B106" s="131" t="s">
        <v>15</v>
      </c>
      <c r="C106" s="80">
        <f t="shared" si="7"/>
        <v>1.1234221007410243</v>
      </c>
      <c r="D106" s="24">
        <f>$C$169/$E$9</f>
        <v>1.4349380414507626</v>
      </c>
      <c r="E106" s="29"/>
      <c r="F106" s="29"/>
      <c r="G106" s="29"/>
    </row>
    <row r="107" spans="2:7" x14ac:dyDescent="0.3">
      <c r="B107" s="131" t="s">
        <v>16</v>
      </c>
      <c r="C107" s="80">
        <f t="shared" si="7"/>
        <v>1.2490532889625154</v>
      </c>
      <c r="D107" s="24">
        <f t="shared" ref="D107:D108" si="11">$C$169/$E$9</f>
        <v>1.4349380414507626</v>
      </c>
      <c r="E107" s="29"/>
      <c r="F107" s="29"/>
      <c r="G107" s="29"/>
    </row>
    <row r="108" spans="2:7" ht="14.4" thickBot="1" x14ac:dyDescent="0.35">
      <c r="B108" s="132" t="s">
        <v>17</v>
      </c>
      <c r="C108" s="81">
        <f t="shared" si="7"/>
        <v>1.6011991866216491</v>
      </c>
      <c r="D108" s="82">
        <f t="shared" si="11"/>
        <v>1.4349380414507626</v>
      </c>
      <c r="E108" s="29"/>
      <c r="F108" s="29"/>
      <c r="G108" s="29"/>
    </row>
    <row r="110" spans="2:7" x14ac:dyDescent="0.3">
      <c r="B110" s="20" t="s">
        <v>38</v>
      </c>
    </row>
    <row r="111" spans="2:7" ht="14.4" x14ac:dyDescent="0.3">
      <c r="B111" s="145" t="s">
        <v>58</v>
      </c>
      <c r="C111" s="146"/>
      <c r="D111" s="146"/>
      <c r="E111" s="146"/>
      <c r="F111" s="146"/>
      <c r="G111" s="146"/>
    </row>
    <row r="112" spans="2:7" ht="14.4" thickBot="1" x14ac:dyDescent="0.35"/>
    <row r="113" spans="2:9" ht="14.4" thickBot="1" x14ac:dyDescent="0.35">
      <c r="B113" s="159" t="s">
        <v>1</v>
      </c>
      <c r="C113" s="162" t="s">
        <v>56</v>
      </c>
      <c r="D113" s="163"/>
      <c r="E113" s="164"/>
      <c r="F113" s="29"/>
      <c r="G113" s="29"/>
    </row>
    <row r="114" spans="2:9" ht="14.4" thickBot="1" x14ac:dyDescent="0.35">
      <c r="B114" s="161"/>
      <c r="C114" s="8" t="s">
        <v>3</v>
      </c>
      <c r="D114" s="4" t="s">
        <v>4</v>
      </c>
      <c r="E114" s="6" t="s">
        <v>5</v>
      </c>
      <c r="F114" s="29"/>
      <c r="G114" s="29"/>
      <c r="I114" s="29"/>
    </row>
    <row r="115" spans="2:9" x14ac:dyDescent="0.3">
      <c r="B115" s="130" t="s">
        <v>6</v>
      </c>
      <c r="C115" s="49">
        <f>C97*$E$10</f>
        <v>2.0281099774537541</v>
      </c>
      <c r="D115" s="23">
        <f>C97*$E$11</f>
        <v>3.9002114951033735</v>
      </c>
      <c r="E115" s="24">
        <f>C97*$E$12</f>
        <v>3.9002114951033735</v>
      </c>
      <c r="F115" s="29"/>
      <c r="G115" s="29"/>
      <c r="H115" s="29"/>
      <c r="I115" s="29"/>
    </row>
    <row r="116" spans="2:9" x14ac:dyDescent="0.3">
      <c r="B116" s="131" t="s">
        <v>7</v>
      </c>
      <c r="C116" s="50">
        <f t="shared" ref="C116:C126" si="12">C98*$E$10</f>
        <v>1.2848290523045514</v>
      </c>
      <c r="D116" s="25">
        <f t="shared" ref="D116:D126" si="13">C98*$E$11</f>
        <v>2.4708251005856758</v>
      </c>
      <c r="E116" s="26">
        <f t="shared" ref="E116:E126" si="14">C98*$E$12</f>
        <v>2.4708251005856758</v>
      </c>
      <c r="F116" s="29"/>
      <c r="G116" s="29"/>
      <c r="H116" s="29"/>
      <c r="I116" s="29"/>
    </row>
    <row r="117" spans="2:9" x14ac:dyDescent="0.3">
      <c r="B117" s="131" t="s">
        <v>8</v>
      </c>
      <c r="C117" s="50">
        <f t="shared" si="12"/>
        <v>1.1768270438153885</v>
      </c>
      <c r="D117" s="25">
        <f t="shared" si="13"/>
        <v>2.2631289304142084</v>
      </c>
      <c r="E117" s="26">
        <f t="shared" si="14"/>
        <v>2.2631289304142084</v>
      </c>
      <c r="F117" s="29"/>
      <c r="G117" s="29"/>
      <c r="H117" s="29"/>
      <c r="I117" s="29"/>
    </row>
    <row r="118" spans="2:9" x14ac:dyDescent="0.3">
      <c r="B118" s="131" t="s">
        <v>9</v>
      </c>
      <c r="C118" s="50">
        <f t="shared" si="12"/>
        <v>0.94619952959969955</v>
      </c>
      <c r="D118" s="25">
        <f t="shared" si="13"/>
        <v>1.8196144799994221</v>
      </c>
      <c r="E118" s="26">
        <f t="shared" si="14"/>
        <v>1.8196144799994221</v>
      </c>
      <c r="F118" s="29"/>
      <c r="G118" s="29"/>
      <c r="H118" s="29"/>
      <c r="I118" s="29"/>
    </row>
    <row r="119" spans="2:9" x14ac:dyDescent="0.3">
      <c r="B119" s="131" t="s">
        <v>10</v>
      </c>
      <c r="C119" s="50">
        <f t="shared" si="12"/>
        <v>0.95402421865751064</v>
      </c>
      <c r="D119" s="25">
        <f t="shared" si="13"/>
        <v>1.8346619589567512</v>
      </c>
      <c r="E119" s="26">
        <f t="shared" si="14"/>
        <v>1.8346619589567512</v>
      </c>
      <c r="F119" s="29"/>
      <c r="G119" s="29"/>
      <c r="H119" s="29"/>
      <c r="I119" s="29"/>
    </row>
    <row r="120" spans="2:9" x14ac:dyDescent="0.3">
      <c r="B120" s="131" t="s">
        <v>11</v>
      </c>
      <c r="C120" s="50">
        <f t="shared" si="12"/>
        <v>0.88849136817915975</v>
      </c>
      <c r="D120" s="25">
        <f t="shared" si="13"/>
        <v>1.7086372464983839</v>
      </c>
      <c r="E120" s="26">
        <f t="shared" si="14"/>
        <v>1.7086372464983839</v>
      </c>
      <c r="F120" s="29"/>
      <c r="G120" s="29"/>
      <c r="H120" s="29"/>
      <c r="I120" s="29"/>
    </row>
    <row r="121" spans="2:9" x14ac:dyDescent="0.3">
      <c r="B121" s="131" t="s">
        <v>12</v>
      </c>
      <c r="C121" s="50">
        <f t="shared" si="12"/>
        <v>1.0556189057295642</v>
      </c>
      <c r="D121" s="25">
        <f t="shared" si="13"/>
        <v>2.0300363571722388</v>
      </c>
      <c r="E121" s="26">
        <f t="shared" si="14"/>
        <v>2.0300363571722388</v>
      </c>
      <c r="F121" s="29"/>
      <c r="G121" s="29"/>
      <c r="H121" s="29"/>
      <c r="I121" s="29"/>
    </row>
    <row r="122" spans="2:9" x14ac:dyDescent="0.3">
      <c r="B122" s="131" t="s">
        <v>13</v>
      </c>
      <c r="C122" s="50">
        <f t="shared" si="12"/>
        <v>1.1051932130051083</v>
      </c>
      <c r="D122" s="25">
        <f t="shared" si="13"/>
        <v>2.1253715634713619</v>
      </c>
      <c r="E122" s="26">
        <f t="shared" si="14"/>
        <v>2.1253715634713619</v>
      </c>
      <c r="F122" s="29"/>
      <c r="G122" s="29"/>
      <c r="H122" s="29"/>
      <c r="I122" s="29"/>
    </row>
    <row r="123" spans="2:9" x14ac:dyDescent="0.3">
      <c r="B123" s="131" t="s">
        <v>14</v>
      </c>
      <c r="C123" s="50">
        <f t="shared" si="12"/>
        <v>1.3072777226780494</v>
      </c>
      <c r="D123" s="25">
        <f t="shared" si="13"/>
        <v>2.5139956205347103</v>
      </c>
      <c r="E123" s="26">
        <f t="shared" si="14"/>
        <v>2.5139956205347103</v>
      </c>
      <c r="F123" s="29"/>
      <c r="G123" s="29"/>
      <c r="H123" s="29"/>
      <c r="I123" s="29"/>
    </row>
    <row r="124" spans="2:9" x14ac:dyDescent="0.3">
      <c r="B124" s="131" t="s">
        <v>15</v>
      </c>
      <c r="C124" s="50">
        <f t="shared" si="12"/>
        <v>1.4604487309633316</v>
      </c>
      <c r="D124" s="25">
        <f t="shared" si="13"/>
        <v>2.8085552518525607</v>
      </c>
      <c r="E124" s="26">
        <f t="shared" si="14"/>
        <v>2.8085552518525607</v>
      </c>
      <c r="F124" s="29"/>
      <c r="G124" s="29"/>
      <c r="H124" s="29"/>
      <c r="I124" s="29"/>
    </row>
    <row r="125" spans="2:9" x14ac:dyDescent="0.3">
      <c r="B125" s="131" t="s">
        <v>16</v>
      </c>
      <c r="C125" s="50">
        <f t="shared" si="12"/>
        <v>1.62376927565127</v>
      </c>
      <c r="D125" s="25">
        <f t="shared" si="13"/>
        <v>3.1226332224062885</v>
      </c>
      <c r="E125" s="26">
        <f t="shared" si="14"/>
        <v>3.1226332224062885</v>
      </c>
      <c r="F125" s="29"/>
      <c r="G125" s="29"/>
      <c r="H125" s="29"/>
      <c r="I125" s="29"/>
    </row>
    <row r="126" spans="2:9" ht="14.4" thickBot="1" x14ac:dyDescent="0.35">
      <c r="B126" s="133" t="s">
        <v>17</v>
      </c>
      <c r="C126" s="51">
        <f t="shared" si="12"/>
        <v>2.0815589426081438</v>
      </c>
      <c r="D126" s="27">
        <f t="shared" si="13"/>
        <v>4.0029979665541227</v>
      </c>
      <c r="E126" s="28">
        <f t="shared" si="14"/>
        <v>4.0029979665541227</v>
      </c>
      <c r="F126" s="29"/>
      <c r="G126" s="29"/>
      <c r="H126" s="29"/>
    </row>
    <row r="127" spans="2:9" ht="14.4" thickBot="1" x14ac:dyDescent="0.35">
      <c r="B127" s="84" t="s">
        <v>26</v>
      </c>
      <c r="C127" s="73">
        <f>AVERAGE(C115:C126)</f>
        <v>1.3260289983871278</v>
      </c>
      <c r="D127" s="74">
        <f>AVERAGE(D115:D126)</f>
        <v>2.5500557661290917</v>
      </c>
      <c r="E127" s="52">
        <f>AVERAGE(E115:E126)</f>
        <v>2.5500557661290917</v>
      </c>
      <c r="F127" s="29"/>
      <c r="G127" s="29"/>
    </row>
    <row r="128" spans="2:9" x14ac:dyDescent="0.3">
      <c r="F128" s="29"/>
      <c r="G128" s="29"/>
    </row>
    <row r="129" spans="2:10" x14ac:dyDescent="0.3">
      <c r="B129" s="20" t="s">
        <v>39</v>
      </c>
    </row>
    <row r="130" spans="2:10" x14ac:dyDescent="0.3">
      <c r="B130" s="31" t="s">
        <v>40</v>
      </c>
    </row>
    <row r="131" spans="2:10" ht="28.5" customHeight="1" x14ac:dyDescent="0.3">
      <c r="B131" s="145" t="s">
        <v>59</v>
      </c>
      <c r="C131" s="146"/>
      <c r="D131" s="146"/>
      <c r="E131" s="146"/>
      <c r="F131" s="146"/>
      <c r="G131" s="146"/>
    </row>
    <row r="133" spans="2:10" s="17" customFormat="1" x14ac:dyDescent="0.3">
      <c r="B133" s="32" t="s">
        <v>41</v>
      </c>
    </row>
    <row r="134" spans="2:10" s="17" customFormat="1" x14ac:dyDescent="0.3">
      <c r="B134" s="33" t="s">
        <v>57</v>
      </c>
    </row>
    <row r="135" spans="2:10" s="17" customFormat="1" ht="24.75" customHeight="1" x14ac:dyDescent="0.3">
      <c r="B135" s="157" t="s">
        <v>42</v>
      </c>
      <c r="C135" s="158"/>
      <c r="D135" s="158"/>
      <c r="E135" s="158"/>
      <c r="F135" s="158"/>
      <c r="G135" s="158"/>
      <c r="H135" s="34"/>
      <c r="I135" s="34"/>
    </row>
    <row r="136" spans="2:10" ht="14.4" thickBot="1" x14ac:dyDescent="0.35">
      <c r="B136" s="21"/>
    </row>
    <row r="137" spans="2:10" ht="14.4" thickBot="1" x14ac:dyDescent="0.35">
      <c r="B137" s="159" t="s">
        <v>44</v>
      </c>
      <c r="C137" s="8" t="s">
        <v>3</v>
      </c>
      <c r="D137" s="4" t="s">
        <v>4</v>
      </c>
      <c r="E137" s="6" t="s">
        <v>5</v>
      </c>
      <c r="H137" s="34"/>
      <c r="I137" s="34"/>
      <c r="J137" s="34"/>
    </row>
    <row r="138" spans="2:10" ht="14.4" thickBot="1" x14ac:dyDescent="0.35">
      <c r="B138" s="160"/>
      <c r="C138" s="45">
        <f>1.5/C127</f>
        <v>1.1311969812307847</v>
      </c>
      <c r="D138" s="46">
        <f>3/D127</f>
        <v>1.1764448604800162</v>
      </c>
      <c r="E138" s="47">
        <f>3/E127</f>
        <v>1.1764448604800162</v>
      </c>
      <c r="H138" s="34"/>
      <c r="I138" s="34"/>
      <c r="J138" s="34"/>
    </row>
    <row r="139" spans="2:10" ht="14.4" thickBot="1" x14ac:dyDescent="0.35">
      <c r="B139" s="35"/>
      <c r="C139" s="35"/>
      <c r="D139" s="35"/>
      <c r="E139" s="35"/>
      <c r="H139" s="34"/>
      <c r="I139" s="34"/>
      <c r="J139" s="34"/>
    </row>
    <row r="140" spans="2:10" s="35" customFormat="1" ht="14.4" thickBot="1" x14ac:dyDescent="0.35">
      <c r="B140" s="159" t="s">
        <v>1</v>
      </c>
      <c r="C140" s="162" t="s">
        <v>72</v>
      </c>
      <c r="D140" s="163"/>
      <c r="E140" s="164"/>
      <c r="F140" s="13"/>
      <c r="G140" s="13"/>
      <c r="H140" s="34"/>
      <c r="I140" s="34"/>
      <c r="J140" s="34"/>
    </row>
    <row r="141" spans="2:10" ht="14.4" thickBot="1" x14ac:dyDescent="0.35">
      <c r="B141" s="161"/>
      <c r="C141" s="8" t="s">
        <v>3</v>
      </c>
      <c r="D141" s="4" t="s">
        <v>4</v>
      </c>
      <c r="E141" s="6" t="s">
        <v>5</v>
      </c>
      <c r="H141" s="34"/>
      <c r="I141" s="34"/>
      <c r="J141" s="34"/>
    </row>
    <row r="142" spans="2:10" x14ac:dyDescent="0.3">
      <c r="B142" s="134" t="s">
        <v>6</v>
      </c>
      <c r="C142" s="49">
        <f>IF($C$127&gt;1.5,C115*$C$138,C115)</f>
        <v>2.0281099774537541</v>
      </c>
      <c r="D142" s="23">
        <f>IF($D$127&gt;3,D115*$D$138,D115)</f>
        <v>3.9002114951033735</v>
      </c>
      <c r="E142" s="24">
        <f>IF($E$127&gt;3,E115*$E$138,E115)</f>
        <v>3.9002114951033735</v>
      </c>
      <c r="H142" s="34"/>
      <c r="I142" s="34"/>
      <c r="J142" s="34"/>
    </row>
    <row r="143" spans="2:10" x14ac:dyDescent="0.3">
      <c r="B143" s="135" t="s">
        <v>7</v>
      </c>
      <c r="C143" s="50">
        <f t="shared" ref="C143:C153" si="15">IF($C$127&gt;1.5,C116*$C$138,C116)</f>
        <v>1.2848290523045514</v>
      </c>
      <c r="D143" s="25">
        <f t="shared" ref="D143:D153" si="16">IF($D$127&gt;3,D116*$D$138,D116)</f>
        <v>2.4708251005856758</v>
      </c>
      <c r="E143" s="26">
        <f t="shared" ref="E143:E153" si="17">IF($E$127&gt;3,E116*$E$138,E116)</f>
        <v>2.4708251005856758</v>
      </c>
      <c r="H143" s="34"/>
      <c r="I143" s="34"/>
      <c r="J143" s="34"/>
    </row>
    <row r="144" spans="2:10" x14ac:dyDescent="0.3">
      <c r="B144" s="135" t="s">
        <v>8</v>
      </c>
      <c r="C144" s="50">
        <f t="shared" si="15"/>
        <v>1.1768270438153885</v>
      </c>
      <c r="D144" s="25">
        <f t="shared" si="16"/>
        <v>2.2631289304142084</v>
      </c>
      <c r="E144" s="26">
        <f t="shared" si="17"/>
        <v>2.2631289304142084</v>
      </c>
      <c r="H144" s="34"/>
      <c r="I144" s="34"/>
      <c r="J144" s="34"/>
    </row>
    <row r="145" spans="2:10" x14ac:dyDescent="0.3">
      <c r="B145" s="135" t="s">
        <v>9</v>
      </c>
      <c r="C145" s="50">
        <f t="shared" si="15"/>
        <v>0.94619952959969955</v>
      </c>
      <c r="D145" s="25">
        <f t="shared" si="16"/>
        <v>1.8196144799994221</v>
      </c>
      <c r="E145" s="26">
        <f t="shared" si="17"/>
        <v>1.8196144799994221</v>
      </c>
      <c r="H145" s="34"/>
      <c r="I145" s="34"/>
      <c r="J145" s="34"/>
    </row>
    <row r="146" spans="2:10" x14ac:dyDescent="0.3">
      <c r="B146" s="135" t="s">
        <v>10</v>
      </c>
      <c r="C146" s="50">
        <f t="shared" si="15"/>
        <v>0.95402421865751064</v>
      </c>
      <c r="D146" s="25">
        <f t="shared" si="16"/>
        <v>1.8346619589567512</v>
      </c>
      <c r="E146" s="26">
        <f t="shared" si="17"/>
        <v>1.8346619589567512</v>
      </c>
      <c r="H146" s="34"/>
      <c r="I146" s="34"/>
      <c r="J146" s="34"/>
    </row>
    <row r="147" spans="2:10" x14ac:dyDescent="0.3">
      <c r="B147" s="135" t="s">
        <v>11</v>
      </c>
      <c r="C147" s="50">
        <f t="shared" si="15"/>
        <v>0.88849136817915975</v>
      </c>
      <c r="D147" s="25">
        <f t="shared" si="16"/>
        <v>1.7086372464983839</v>
      </c>
      <c r="E147" s="26">
        <f t="shared" si="17"/>
        <v>1.7086372464983839</v>
      </c>
      <c r="H147" s="34"/>
      <c r="I147" s="34"/>
      <c r="J147" s="34"/>
    </row>
    <row r="148" spans="2:10" x14ac:dyDescent="0.3">
      <c r="B148" s="135" t="s">
        <v>12</v>
      </c>
      <c r="C148" s="50">
        <f t="shared" si="15"/>
        <v>1.0556189057295642</v>
      </c>
      <c r="D148" s="25">
        <f t="shared" si="16"/>
        <v>2.0300363571722388</v>
      </c>
      <c r="E148" s="26">
        <f t="shared" si="17"/>
        <v>2.0300363571722388</v>
      </c>
      <c r="H148" s="34"/>
      <c r="I148" s="34"/>
      <c r="J148" s="34"/>
    </row>
    <row r="149" spans="2:10" x14ac:dyDescent="0.3">
      <c r="B149" s="135" t="s">
        <v>13</v>
      </c>
      <c r="C149" s="50">
        <f t="shared" si="15"/>
        <v>1.1051932130051083</v>
      </c>
      <c r="D149" s="25">
        <f t="shared" si="16"/>
        <v>2.1253715634713619</v>
      </c>
      <c r="E149" s="26">
        <f t="shared" si="17"/>
        <v>2.1253715634713619</v>
      </c>
      <c r="H149" s="34"/>
      <c r="I149" s="34"/>
      <c r="J149" s="34"/>
    </row>
    <row r="150" spans="2:10" x14ac:dyDescent="0.3">
      <c r="B150" s="135" t="s">
        <v>14</v>
      </c>
      <c r="C150" s="50">
        <f t="shared" si="15"/>
        <v>1.3072777226780494</v>
      </c>
      <c r="D150" s="25">
        <f t="shared" si="16"/>
        <v>2.5139956205347103</v>
      </c>
      <c r="E150" s="26">
        <f t="shared" si="17"/>
        <v>2.5139956205347103</v>
      </c>
      <c r="H150" s="34"/>
      <c r="I150" s="34"/>
      <c r="J150" s="34"/>
    </row>
    <row r="151" spans="2:10" x14ac:dyDescent="0.3">
      <c r="B151" s="135" t="s">
        <v>15</v>
      </c>
      <c r="C151" s="50">
        <f t="shared" si="15"/>
        <v>1.4604487309633316</v>
      </c>
      <c r="D151" s="25">
        <f t="shared" si="16"/>
        <v>2.8085552518525607</v>
      </c>
      <c r="E151" s="26">
        <f t="shared" si="17"/>
        <v>2.8085552518525607</v>
      </c>
      <c r="H151" s="34"/>
      <c r="I151" s="34"/>
      <c r="J151" s="34"/>
    </row>
    <row r="152" spans="2:10" x14ac:dyDescent="0.3">
      <c r="B152" s="135" t="s">
        <v>16</v>
      </c>
      <c r="C152" s="50">
        <f t="shared" si="15"/>
        <v>1.62376927565127</v>
      </c>
      <c r="D152" s="25">
        <f t="shared" si="16"/>
        <v>3.1226332224062885</v>
      </c>
      <c r="E152" s="26">
        <f t="shared" si="17"/>
        <v>3.1226332224062885</v>
      </c>
      <c r="H152" s="34"/>
      <c r="I152" s="34"/>
      <c r="J152" s="34"/>
    </row>
    <row r="153" spans="2:10" ht="14.4" thickBot="1" x14ac:dyDescent="0.35">
      <c r="B153" s="136" t="s">
        <v>17</v>
      </c>
      <c r="C153" s="51">
        <f t="shared" si="15"/>
        <v>2.0815589426081438</v>
      </c>
      <c r="D153" s="27">
        <f t="shared" si="16"/>
        <v>4.0029979665541227</v>
      </c>
      <c r="E153" s="28">
        <f t="shared" si="17"/>
        <v>4.0029979665541227</v>
      </c>
      <c r="H153" s="34"/>
      <c r="I153" s="34"/>
      <c r="J153" s="34"/>
    </row>
    <row r="154" spans="2:10" ht="14.4" thickBot="1" x14ac:dyDescent="0.35">
      <c r="B154" s="84" t="s">
        <v>26</v>
      </c>
      <c r="C154" s="75">
        <f>AVERAGE(C142:C153)</f>
        <v>1.3260289983871278</v>
      </c>
      <c r="D154" s="74">
        <f>AVERAGE(D142:D153)</f>
        <v>2.5500557661290917</v>
      </c>
      <c r="E154" s="52">
        <f>AVERAGE(E142:E153)</f>
        <v>2.5500557661290917</v>
      </c>
      <c r="H154" s="34"/>
      <c r="I154" s="34"/>
      <c r="J154" s="34"/>
    </row>
    <row r="155" spans="2:10" x14ac:dyDescent="0.3">
      <c r="B155" s="20"/>
      <c r="G155" s="34"/>
      <c r="H155" s="34"/>
      <c r="I155" s="34"/>
      <c r="J155" s="34"/>
    </row>
    <row r="156" spans="2:10" x14ac:dyDescent="0.3">
      <c r="B156" s="64" t="s">
        <v>43</v>
      </c>
      <c r="C156" s="12"/>
      <c r="D156" s="12"/>
      <c r="E156" s="12"/>
      <c r="F156" s="12"/>
      <c r="G156" s="65"/>
      <c r="H156" s="34"/>
      <c r="I156" s="34"/>
      <c r="J156" s="34"/>
    </row>
    <row r="157" spans="2:10" ht="27" customHeight="1" x14ac:dyDescent="0.3">
      <c r="B157" s="145" t="s">
        <v>64</v>
      </c>
      <c r="C157" s="146"/>
      <c r="D157" s="146"/>
      <c r="E157" s="146"/>
      <c r="F157" s="146"/>
      <c r="G157" s="146"/>
    </row>
    <row r="158" spans="2:10" x14ac:dyDescent="0.3">
      <c r="B158" s="12"/>
      <c r="C158" s="12"/>
      <c r="D158" s="12"/>
      <c r="E158" s="12"/>
      <c r="F158" s="12"/>
      <c r="G158" s="12"/>
    </row>
    <row r="159" spans="2:10" x14ac:dyDescent="0.3">
      <c r="B159" s="64" t="s">
        <v>45</v>
      </c>
      <c r="C159" s="12"/>
      <c r="D159" s="12"/>
      <c r="E159" s="12"/>
      <c r="F159" s="12"/>
      <c r="G159" s="12"/>
    </row>
    <row r="160" spans="2:10" x14ac:dyDescent="0.3">
      <c r="B160" s="31" t="s">
        <v>46</v>
      </c>
      <c r="C160" s="12"/>
      <c r="D160" s="12"/>
      <c r="E160" s="12"/>
      <c r="F160" s="12"/>
      <c r="G160" s="12"/>
    </row>
    <row r="161" spans="2:29" ht="39" customHeight="1" x14ac:dyDescent="0.3">
      <c r="B161" s="145" t="s">
        <v>48</v>
      </c>
      <c r="C161" s="146"/>
      <c r="D161" s="146"/>
      <c r="E161" s="146"/>
      <c r="F161" s="146"/>
      <c r="G161" s="146"/>
    </row>
    <row r="162" spans="2:29" ht="12.75" customHeight="1" x14ac:dyDescent="0.3">
      <c r="B162" s="31" t="s">
        <v>47</v>
      </c>
      <c r="C162" s="12"/>
      <c r="D162" s="12"/>
      <c r="E162" s="12"/>
      <c r="F162" s="12"/>
      <c r="G162" s="12"/>
    </row>
    <row r="163" spans="2:29" ht="12.75" customHeight="1" x14ac:dyDescent="0.3">
      <c r="B163" s="31"/>
      <c r="C163" s="12"/>
      <c r="D163" s="12"/>
      <c r="E163" s="12"/>
      <c r="F163" s="12"/>
      <c r="G163" s="12"/>
    </row>
    <row r="164" spans="2:29" s="12" customFormat="1" ht="12.75" customHeight="1" thickBot="1" x14ac:dyDescent="0.35">
      <c r="C164" s="63" t="s">
        <v>49</v>
      </c>
      <c r="D164" s="147" t="s">
        <v>50</v>
      </c>
      <c r="E164" s="148"/>
      <c r="K164" s="13"/>
      <c r="L164" s="13"/>
      <c r="M164" s="13"/>
      <c r="N164" s="13"/>
      <c r="O164" s="13"/>
      <c r="P164" s="13"/>
      <c r="Q164" s="13"/>
    </row>
    <row r="165" spans="2:29" s="36" customFormat="1" ht="15.6" thickBot="1" x14ac:dyDescent="0.35">
      <c r="B165" s="58" t="s">
        <v>53</v>
      </c>
      <c r="C165" s="53" t="s">
        <v>36</v>
      </c>
      <c r="D165" s="10" t="s">
        <v>51</v>
      </c>
      <c r="E165" s="2" t="s">
        <v>52</v>
      </c>
      <c r="F165" s="12"/>
      <c r="G165" s="12"/>
      <c r="H165" s="12"/>
      <c r="I165" s="12"/>
      <c r="J165" s="12"/>
      <c r="K165" s="13"/>
      <c r="L165" s="13"/>
      <c r="M165" s="13"/>
      <c r="N165" s="13"/>
      <c r="O165" s="13"/>
      <c r="P165" s="13"/>
      <c r="Q165" s="13"/>
    </row>
    <row r="166" spans="2:29" ht="19.5" customHeight="1" x14ac:dyDescent="0.45">
      <c r="B166" s="137" t="s">
        <v>77</v>
      </c>
      <c r="C166" s="54">
        <f>AVERAGE($C$142:$C$144)</f>
        <v>1.4965886911912314</v>
      </c>
      <c r="D166" s="37">
        <f>MIN($C$142:$C$144)</f>
        <v>1.1768270438153885</v>
      </c>
      <c r="E166" s="38">
        <f>MAX($C$142:$C$144)</f>
        <v>2.0281099774537541</v>
      </c>
      <c r="F166" s="12"/>
      <c r="G166" s="12"/>
      <c r="H166" s="12"/>
      <c r="I166" s="12"/>
      <c r="J166" s="12"/>
      <c r="L166" s="60"/>
    </row>
    <row r="167" spans="2:29" ht="19.5" customHeight="1" x14ac:dyDescent="0.45">
      <c r="B167" s="138" t="s">
        <v>74</v>
      </c>
      <c r="C167" s="50">
        <f>AVERAGE($C$118:$C$120)</f>
        <v>0.92957170547878987</v>
      </c>
      <c r="D167" s="39">
        <f>MIN($C$145:$C$147)</f>
        <v>0.88849136817915975</v>
      </c>
      <c r="E167" s="40">
        <f>MAX($C$145:$C$147)</f>
        <v>0.95402421865751064</v>
      </c>
      <c r="F167" s="12"/>
      <c r="G167" s="12"/>
      <c r="H167" s="12"/>
      <c r="I167" s="12"/>
      <c r="J167" s="12"/>
      <c r="L167" s="60"/>
    </row>
    <row r="168" spans="2:29" ht="19.5" customHeight="1" x14ac:dyDescent="0.45">
      <c r="B168" s="138" t="s">
        <v>75</v>
      </c>
      <c r="C168" s="50">
        <f>AVERAGE($C$148:$C$150)</f>
        <v>1.1560299471375741</v>
      </c>
      <c r="D168" s="39">
        <f>MIN($C$148:$C$150)</f>
        <v>1.0556189057295642</v>
      </c>
      <c r="E168" s="40">
        <f>MAX($C$148:$C$150)</f>
        <v>1.3072777226780494</v>
      </c>
      <c r="F168" s="12"/>
      <c r="G168" s="12"/>
      <c r="H168" s="12"/>
      <c r="I168" s="12"/>
      <c r="J168" s="12"/>
      <c r="L168" s="60"/>
    </row>
    <row r="169" spans="2:29" ht="19.5" customHeight="1" thickBot="1" x14ac:dyDescent="0.35">
      <c r="B169" s="139" t="s">
        <v>76</v>
      </c>
      <c r="C169" s="51">
        <f>AVERAGE($C$151:$C$153)</f>
        <v>1.7219256497409152</v>
      </c>
      <c r="D169" s="41">
        <f>MIN($C$151:$C$153)</f>
        <v>1.4604487309633316</v>
      </c>
      <c r="E169" s="42">
        <f>MAX($C$151:$C$153)</f>
        <v>2.0815589426081438</v>
      </c>
      <c r="F169" s="12"/>
      <c r="G169" s="12"/>
      <c r="H169" s="12"/>
      <c r="I169" s="12"/>
      <c r="J169" s="12"/>
    </row>
    <row r="170" spans="2:29" x14ac:dyDescent="0.3">
      <c r="H170" s="12"/>
      <c r="I170" s="12"/>
      <c r="J170" s="12"/>
    </row>
    <row r="171" spans="2:29" x14ac:dyDescent="0.3">
      <c r="B171" s="20" t="s">
        <v>54</v>
      </c>
      <c r="H171" s="12"/>
      <c r="I171" s="12"/>
      <c r="J171" s="12"/>
    </row>
    <row r="172" spans="2:29" x14ac:dyDescent="0.3">
      <c r="B172" s="21" t="s">
        <v>55</v>
      </c>
    </row>
    <row r="173" spans="2:29" ht="14.4" thickBot="1" x14ac:dyDescent="0.35"/>
    <row r="174" spans="2:29" ht="19.5" customHeight="1" thickBot="1" x14ac:dyDescent="0.35">
      <c r="B174" s="154" t="s">
        <v>79</v>
      </c>
      <c r="C174" s="155"/>
      <c r="D174" s="155"/>
      <c r="E174" s="155"/>
      <c r="F174" s="156"/>
      <c r="G174" s="12"/>
      <c r="H174" s="149" t="s">
        <v>80</v>
      </c>
      <c r="I174" s="150"/>
      <c r="J174" s="150"/>
      <c r="K174" s="151"/>
      <c r="L174" s="102"/>
      <c r="M174" s="152"/>
      <c r="N174" s="152"/>
      <c r="O174" s="152"/>
      <c r="P174" s="152"/>
      <c r="Q174" s="1"/>
      <c r="R174" s="1"/>
      <c r="S174" s="1"/>
      <c r="T174" s="1"/>
      <c r="U174" s="1"/>
      <c r="V174" s="1"/>
      <c r="W174" s="1"/>
      <c r="X174" s="1"/>
      <c r="Y174" s="1"/>
      <c r="Z174" s="1"/>
      <c r="AA174" s="1"/>
      <c r="AB174" s="1"/>
      <c r="AC174" s="1"/>
    </row>
    <row r="175" spans="2:29" ht="27" customHeight="1" thickBot="1" x14ac:dyDescent="0.35">
      <c r="B175" s="9" t="s">
        <v>1</v>
      </c>
      <c r="C175" s="79" t="s">
        <v>73</v>
      </c>
      <c r="D175" s="10" t="s">
        <v>2</v>
      </c>
      <c r="E175" s="10" t="s">
        <v>3</v>
      </c>
      <c r="F175" s="116" t="s">
        <v>71</v>
      </c>
      <c r="G175" s="12"/>
      <c r="H175" s="103" t="s">
        <v>1</v>
      </c>
      <c r="I175" s="104" t="s">
        <v>2</v>
      </c>
      <c r="J175" s="105" t="s">
        <v>3</v>
      </c>
      <c r="K175" s="106" t="s">
        <v>71</v>
      </c>
      <c r="L175" s="95"/>
      <c r="M175" s="18"/>
      <c r="N175" s="140"/>
      <c r="O175" s="140"/>
      <c r="P175" s="140"/>
      <c r="Q175" s="1"/>
      <c r="R175" s="1"/>
      <c r="S175" s="1"/>
      <c r="T175" s="1"/>
      <c r="U175" s="1"/>
      <c r="V175" s="1"/>
      <c r="W175" s="1"/>
      <c r="X175" s="1"/>
      <c r="Y175" s="1"/>
      <c r="Z175" s="1"/>
      <c r="AA175" s="1"/>
      <c r="AB175" s="1"/>
      <c r="AC175" s="1"/>
    </row>
    <row r="176" spans="2:29" ht="14.4" x14ac:dyDescent="0.3">
      <c r="B176" s="85" t="s">
        <v>6</v>
      </c>
      <c r="C176" s="55">
        <f>C42/1000000</f>
        <v>5335.9315001380537</v>
      </c>
      <c r="D176" s="90">
        <v>1.65</v>
      </c>
      <c r="E176" s="90">
        <v>2.1</v>
      </c>
      <c r="F176" s="108">
        <v>4.0385</v>
      </c>
      <c r="G176" s="93"/>
      <c r="H176" s="85" t="s">
        <v>6</v>
      </c>
      <c r="I176" s="107">
        <f t="shared" ref="I176:I187" si="18">ROUND(D176/$E$9,4)</f>
        <v>1.375</v>
      </c>
      <c r="J176" s="90">
        <f t="shared" ref="J176:J187" si="19">ROUND(E176/$E$10,4)</f>
        <v>1.6153999999999999</v>
      </c>
      <c r="K176" s="108">
        <f t="shared" ref="K176:K187" si="20">ROUND(F176/$E$11,4)</f>
        <v>1.6153999999999999</v>
      </c>
      <c r="L176" s="96"/>
      <c r="M176" s="141"/>
      <c r="N176" s="142"/>
      <c r="O176" s="143"/>
      <c r="P176" s="143"/>
      <c r="Q176" s="1"/>
      <c r="R176" s="1"/>
      <c r="S176" s="1"/>
      <c r="T176" s="1"/>
      <c r="U176" s="1"/>
      <c r="V176" s="1"/>
      <c r="W176" s="1"/>
      <c r="X176" s="1"/>
      <c r="Y176" s="1"/>
      <c r="Z176" s="1"/>
      <c r="AA176" s="1"/>
      <c r="AB176" s="1"/>
      <c r="AC176" s="1"/>
    </row>
    <row r="177" spans="2:29" ht="14.4" x14ac:dyDescent="0.3">
      <c r="B177" s="86" t="s">
        <v>7</v>
      </c>
      <c r="C177" s="56">
        <f t="shared" ref="C177:C187" si="21">C43/1000000</f>
        <v>4247.0479962294512</v>
      </c>
      <c r="D177" s="90">
        <v>1.65</v>
      </c>
      <c r="E177" s="91">
        <v>1.7</v>
      </c>
      <c r="F177" s="108">
        <v>3.2692999999999999</v>
      </c>
      <c r="G177" s="93"/>
      <c r="H177" s="86" t="s">
        <v>7</v>
      </c>
      <c r="I177" s="107">
        <f t="shared" si="18"/>
        <v>1.375</v>
      </c>
      <c r="J177" s="91">
        <f t="shared" si="19"/>
        <v>1.3077000000000001</v>
      </c>
      <c r="K177" s="109">
        <f t="shared" si="20"/>
        <v>1.3077000000000001</v>
      </c>
      <c r="L177" s="96"/>
      <c r="M177" s="141"/>
      <c r="N177" s="143"/>
      <c r="O177" s="143"/>
      <c r="P177" s="143"/>
      <c r="Q177" s="1"/>
      <c r="R177" s="1"/>
      <c r="S177" s="1"/>
      <c r="T177" s="1"/>
      <c r="U177" s="1"/>
      <c r="V177" s="1"/>
      <c r="W177" s="1"/>
      <c r="X177" s="1"/>
      <c r="Y177" s="1"/>
      <c r="Z177" s="1"/>
      <c r="AA177" s="1"/>
      <c r="AB177" s="1"/>
      <c r="AC177" s="1"/>
    </row>
    <row r="178" spans="2:29" ht="14.4" x14ac:dyDescent="0.3">
      <c r="B178" s="86" t="s">
        <v>8</v>
      </c>
      <c r="C178" s="56">
        <f t="shared" si="21"/>
        <v>4064.6280970104626</v>
      </c>
      <c r="D178" s="90">
        <v>1.65</v>
      </c>
      <c r="E178" s="91">
        <v>1.4</v>
      </c>
      <c r="F178" s="108">
        <v>2.6922999999999999</v>
      </c>
      <c r="G178" s="93"/>
      <c r="H178" s="86" t="s">
        <v>8</v>
      </c>
      <c r="I178" s="107">
        <f t="shared" si="18"/>
        <v>1.375</v>
      </c>
      <c r="J178" s="91">
        <f t="shared" si="19"/>
        <v>1.0769</v>
      </c>
      <c r="K178" s="109">
        <f t="shared" si="20"/>
        <v>1.0769</v>
      </c>
      <c r="L178" s="96"/>
      <c r="M178" s="141"/>
      <c r="N178" s="143"/>
      <c r="O178" s="143"/>
      <c r="P178" s="143"/>
      <c r="Q178" s="1"/>
      <c r="R178" s="1"/>
      <c r="S178" s="1"/>
      <c r="T178" s="1"/>
      <c r="U178" s="1"/>
      <c r="V178" s="1"/>
      <c r="W178" s="1"/>
      <c r="X178" s="1"/>
      <c r="Y178" s="1"/>
      <c r="Z178" s="1"/>
      <c r="AA178" s="1"/>
      <c r="AB178" s="1"/>
      <c r="AC178" s="1"/>
    </row>
    <row r="179" spans="2:29" ht="14.4" x14ac:dyDescent="0.3">
      <c r="B179" s="86" t="s">
        <v>9</v>
      </c>
      <c r="C179" s="56">
        <f t="shared" si="21"/>
        <v>3644.6502513751016</v>
      </c>
      <c r="D179" s="90">
        <v>0.95</v>
      </c>
      <c r="E179" s="91">
        <v>1.1000000000000001</v>
      </c>
      <c r="F179" s="108">
        <v>2.1154999999999999</v>
      </c>
      <c r="G179" s="93"/>
      <c r="H179" s="86" t="s">
        <v>9</v>
      </c>
      <c r="I179" s="107">
        <f t="shared" si="18"/>
        <v>0.79169999999999996</v>
      </c>
      <c r="J179" s="91">
        <f t="shared" si="19"/>
        <v>0.84619999999999995</v>
      </c>
      <c r="K179" s="109">
        <f t="shared" si="20"/>
        <v>0.84619999999999995</v>
      </c>
      <c r="L179" s="96"/>
      <c r="M179" s="141"/>
      <c r="N179" s="143"/>
      <c r="O179" s="143"/>
      <c r="P179" s="143"/>
      <c r="Q179" s="1"/>
      <c r="R179" s="1"/>
      <c r="S179" s="1"/>
      <c r="T179" s="1"/>
      <c r="U179" s="1"/>
      <c r="V179" s="1"/>
      <c r="W179" s="1"/>
      <c r="X179" s="1"/>
      <c r="Y179" s="1"/>
    </row>
    <row r="180" spans="2:29" ht="14.4" x14ac:dyDescent="0.3">
      <c r="B180" s="86" t="s">
        <v>10</v>
      </c>
      <c r="C180" s="56">
        <f t="shared" si="21"/>
        <v>3659.6891189498542</v>
      </c>
      <c r="D180" s="90">
        <v>0.95</v>
      </c>
      <c r="E180" s="91">
        <v>0.9</v>
      </c>
      <c r="F180" s="108">
        <v>1.7307999999999999</v>
      </c>
      <c r="G180" s="93"/>
      <c r="H180" s="86" t="s">
        <v>10</v>
      </c>
      <c r="I180" s="107">
        <f t="shared" si="18"/>
        <v>0.79169999999999996</v>
      </c>
      <c r="J180" s="91">
        <f t="shared" si="19"/>
        <v>0.69230000000000003</v>
      </c>
      <c r="K180" s="109">
        <f t="shared" si="20"/>
        <v>0.69230000000000003</v>
      </c>
      <c r="L180" s="96"/>
      <c r="M180" s="141"/>
      <c r="N180" s="143"/>
      <c r="O180" s="143"/>
      <c r="P180" s="143"/>
      <c r="Q180" s="1"/>
      <c r="R180" s="1"/>
      <c r="S180" s="1"/>
      <c r="T180" s="1"/>
      <c r="U180" s="1"/>
      <c r="V180" s="1"/>
    </row>
    <row r="181" spans="2:29" ht="14.4" x14ac:dyDescent="0.3">
      <c r="B181" s="86" t="s">
        <v>11</v>
      </c>
      <c r="C181" s="56">
        <f t="shared" si="21"/>
        <v>3531.7593319129605</v>
      </c>
      <c r="D181" s="90">
        <v>0.95</v>
      </c>
      <c r="E181" s="91">
        <v>0.85</v>
      </c>
      <c r="F181" s="108">
        <v>1.6345000000000001</v>
      </c>
      <c r="G181" s="93"/>
      <c r="H181" s="86" t="s">
        <v>11</v>
      </c>
      <c r="I181" s="107">
        <f t="shared" si="18"/>
        <v>0.79169999999999996</v>
      </c>
      <c r="J181" s="91">
        <f t="shared" si="19"/>
        <v>0.65380000000000005</v>
      </c>
      <c r="K181" s="109">
        <f t="shared" si="20"/>
        <v>0.65380000000000005</v>
      </c>
      <c r="L181" s="96"/>
      <c r="M181" s="141"/>
      <c r="N181" s="143"/>
      <c r="O181" s="143"/>
      <c r="P181" s="143"/>
      <c r="Q181" s="1"/>
      <c r="R181" s="1"/>
      <c r="S181" s="1"/>
      <c r="T181" s="1"/>
    </row>
    <row r="182" spans="2:29" ht="14.4" x14ac:dyDescent="0.3">
      <c r="B182" s="86" t="s">
        <v>12</v>
      </c>
      <c r="C182" s="56">
        <f t="shared" si="21"/>
        <v>3849.6218860120412</v>
      </c>
      <c r="D182" s="90">
        <v>1.1000000000000001</v>
      </c>
      <c r="E182" s="91">
        <v>0.95</v>
      </c>
      <c r="F182" s="108">
        <v>1.827</v>
      </c>
      <c r="G182" s="93"/>
      <c r="H182" s="86" t="s">
        <v>12</v>
      </c>
      <c r="I182" s="107">
        <f t="shared" si="18"/>
        <v>0.91669999999999996</v>
      </c>
      <c r="J182" s="91">
        <f t="shared" si="19"/>
        <v>0.73080000000000001</v>
      </c>
      <c r="K182" s="109">
        <f t="shared" si="20"/>
        <v>0.73080000000000001</v>
      </c>
      <c r="L182" s="96"/>
      <c r="M182" s="141"/>
      <c r="N182" s="143"/>
      <c r="O182" s="143"/>
      <c r="P182" s="143"/>
      <c r="Q182" s="1"/>
      <c r="R182" s="1"/>
      <c r="S182" s="1"/>
      <c r="T182" s="1"/>
    </row>
    <row r="183" spans="2:29" ht="14.4" x14ac:dyDescent="0.3">
      <c r="B183" s="86" t="s">
        <v>13</v>
      </c>
      <c r="C183" s="56">
        <f t="shared" si="21"/>
        <v>3938.9784020969187</v>
      </c>
      <c r="D183" s="90">
        <v>1.1000000000000001</v>
      </c>
      <c r="E183" s="91">
        <v>1</v>
      </c>
      <c r="F183" s="108">
        <v>1.923</v>
      </c>
      <c r="G183" s="93"/>
      <c r="H183" s="86" t="s">
        <v>13</v>
      </c>
      <c r="I183" s="107">
        <f t="shared" si="18"/>
        <v>0.91669999999999996</v>
      </c>
      <c r="J183" s="91">
        <f t="shared" si="19"/>
        <v>0.76919999999999999</v>
      </c>
      <c r="K183" s="109">
        <f t="shared" si="20"/>
        <v>0.76919999999999999</v>
      </c>
      <c r="L183" s="96"/>
      <c r="M183" s="141"/>
      <c r="N183" s="143"/>
      <c r="O183" s="143"/>
      <c r="P183" s="143"/>
      <c r="Q183" s="1"/>
      <c r="R183" s="1"/>
      <c r="S183" s="1"/>
      <c r="T183" s="1"/>
    </row>
    <row r="184" spans="2:29" ht="14.4" x14ac:dyDescent="0.3">
      <c r="B184" s="86" t="s">
        <v>14</v>
      </c>
      <c r="C184" s="56">
        <f t="shared" si="21"/>
        <v>4283.9897703274255</v>
      </c>
      <c r="D184" s="90">
        <v>1.1000000000000001</v>
      </c>
      <c r="E184" s="91">
        <v>1.2</v>
      </c>
      <c r="F184" s="108">
        <v>2.3077999999999999</v>
      </c>
      <c r="G184" s="93"/>
      <c r="H184" s="86" t="s">
        <v>14</v>
      </c>
      <c r="I184" s="107">
        <f t="shared" si="18"/>
        <v>0.91669999999999996</v>
      </c>
      <c r="J184" s="91">
        <f t="shared" si="19"/>
        <v>0.92310000000000003</v>
      </c>
      <c r="K184" s="109">
        <f t="shared" si="20"/>
        <v>0.92310000000000003</v>
      </c>
      <c r="L184" s="96"/>
      <c r="M184" s="141"/>
      <c r="N184" s="143"/>
      <c r="O184" s="143"/>
      <c r="P184" s="143"/>
      <c r="Q184" s="1"/>
      <c r="R184" s="1"/>
      <c r="S184" s="1"/>
    </row>
    <row r="185" spans="2:29" ht="14.4" x14ac:dyDescent="0.3">
      <c r="B185" s="86" t="s">
        <v>15</v>
      </c>
      <c r="C185" s="56">
        <f t="shared" si="21"/>
        <v>4528.0128716500294</v>
      </c>
      <c r="D185" s="90">
        <v>1.65</v>
      </c>
      <c r="E185" s="91">
        <v>1.4</v>
      </c>
      <c r="F185" s="108">
        <v>2.6922999999999999</v>
      </c>
      <c r="G185" s="93"/>
      <c r="H185" s="86" t="s">
        <v>15</v>
      </c>
      <c r="I185" s="107">
        <f t="shared" si="18"/>
        <v>1.375</v>
      </c>
      <c r="J185" s="91">
        <f t="shared" si="19"/>
        <v>1.0769</v>
      </c>
      <c r="K185" s="109">
        <f t="shared" si="20"/>
        <v>1.0769</v>
      </c>
      <c r="L185" s="96"/>
      <c r="M185" s="141"/>
      <c r="N185" s="143"/>
      <c r="O185" s="143"/>
      <c r="P185" s="143"/>
      <c r="Q185" s="1"/>
      <c r="R185" s="1"/>
      <c r="S185" s="1"/>
    </row>
    <row r="186" spans="2:29" ht="14.4" x14ac:dyDescent="0.3">
      <c r="B186" s="86" t="s">
        <v>16</v>
      </c>
      <c r="C186" s="56">
        <f t="shared" si="21"/>
        <v>4774.4863350794103</v>
      </c>
      <c r="D186" s="90">
        <v>1.65</v>
      </c>
      <c r="E186" s="91">
        <v>1.7</v>
      </c>
      <c r="F186" s="108">
        <v>3.2692999999999999</v>
      </c>
      <c r="G186" s="93"/>
      <c r="H186" s="86" t="s">
        <v>16</v>
      </c>
      <c r="I186" s="107">
        <f t="shared" si="18"/>
        <v>1.375</v>
      </c>
      <c r="J186" s="91">
        <f t="shared" si="19"/>
        <v>1.3077000000000001</v>
      </c>
      <c r="K186" s="109">
        <f t="shared" si="20"/>
        <v>1.3077000000000001</v>
      </c>
      <c r="L186" s="96"/>
      <c r="M186" s="141"/>
      <c r="N186" s="143"/>
      <c r="O186" s="143"/>
      <c r="P186" s="143"/>
      <c r="Q186" s="1"/>
      <c r="R186" s="1"/>
      <c r="S186" s="1"/>
    </row>
    <row r="187" spans="2:29" ht="15" thickBot="1" x14ac:dyDescent="0.35">
      <c r="B187" s="87" t="s">
        <v>17</v>
      </c>
      <c r="C187" s="57">
        <f t="shared" si="21"/>
        <v>5405.7860282493893</v>
      </c>
      <c r="D187" s="92">
        <v>1.65</v>
      </c>
      <c r="E187" s="92">
        <v>2.1</v>
      </c>
      <c r="F187" s="108">
        <v>4.0385</v>
      </c>
      <c r="G187" s="93"/>
      <c r="H187" s="87" t="s">
        <v>17</v>
      </c>
      <c r="I187" s="110">
        <f t="shared" si="18"/>
        <v>1.375</v>
      </c>
      <c r="J187" s="92">
        <f t="shared" si="19"/>
        <v>1.6153999999999999</v>
      </c>
      <c r="K187" s="111">
        <f t="shared" si="20"/>
        <v>1.6153999999999999</v>
      </c>
      <c r="L187" s="96"/>
      <c r="M187" s="141"/>
      <c r="N187" s="143"/>
      <c r="O187" s="143"/>
      <c r="P187" s="143"/>
      <c r="Q187" s="1"/>
      <c r="R187" s="1"/>
      <c r="S187" s="1"/>
    </row>
    <row r="188" spans="2:29" ht="15" thickBot="1" x14ac:dyDescent="0.35">
      <c r="B188" s="84" t="s">
        <v>26</v>
      </c>
      <c r="C188" s="66"/>
      <c r="D188" s="94">
        <f>AVERAGE(D176:D187)</f>
        <v>1.3375000000000001</v>
      </c>
      <c r="E188" s="94">
        <f t="shared" ref="E188" si="22">AVERAGE(E176:E187)</f>
        <v>1.3666666666666665</v>
      </c>
      <c r="F188" s="117">
        <f>AVERAGE(F176:F187)</f>
        <v>2.6282333333333336</v>
      </c>
      <c r="G188" s="12"/>
      <c r="H188" s="112" t="s">
        <v>26</v>
      </c>
      <c r="I188" s="113">
        <f>AVERAGE(I176:I187)</f>
        <v>1.1146</v>
      </c>
      <c r="J188" s="114">
        <f t="shared" ref="J188:K188" si="23">AVERAGE(J176:J187)</f>
        <v>1.0512833333333333</v>
      </c>
      <c r="K188" s="115">
        <f t="shared" si="23"/>
        <v>1.0512833333333333</v>
      </c>
      <c r="L188" s="97"/>
      <c r="M188" s="18"/>
      <c r="N188" s="144"/>
      <c r="O188" s="144"/>
      <c r="P188" s="144"/>
      <c r="Q188" s="1"/>
      <c r="R188" s="1"/>
      <c r="S188" s="1"/>
    </row>
    <row r="189" spans="2:29" ht="20.25" customHeight="1" x14ac:dyDescent="0.3">
      <c r="B189" s="12"/>
      <c r="C189" s="12"/>
      <c r="D189" s="83"/>
      <c r="E189" s="83"/>
      <c r="F189" s="83"/>
      <c r="G189" s="12"/>
      <c r="H189" s="12"/>
      <c r="N189" s="12"/>
      <c r="O189" s="12"/>
      <c r="P189" s="153"/>
      <c r="Q189" s="153"/>
      <c r="R189" s="12"/>
      <c r="S189" s="12"/>
      <c r="T189" s="12"/>
      <c r="V189" s="1"/>
      <c r="W189" s="1"/>
      <c r="X189" s="1"/>
      <c r="Y189" s="1"/>
      <c r="Z189" s="1"/>
      <c r="AA189" s="1"/>
    </row>
    <row r="190" spans="2:29" ht="20.25" customHeight="1" x14ac:dyDescent="0.3">
      <c r="B190" s="12"/>
      <c r="C190" s="12"/>
      <c r="D190" s="12"/>
      <c r="E190" s="12"/>
      <c r="F190" s="12"/>
      <c r="G190" s="12"/>
      <c r="H190" s="12"/>
      <c r="N190" s="12"/>
      <c r="O190" s="12"/>
      <c r="P190" s="89"/>
      <c r="Q190" s="89"/>
      <c r="R190" s="12"/>
      <c r="S190" s="12"/>
      <c r="T190" s="12"/>
      <c r="V190" s="1"/>
      <c r="W190" s="1"/>
      <c r="X190" s="1"/>
      <c r="Y190" s="1"/>
      <c r="Z190" s="1"/>
      <c r="AA190" s="1"/>
    </row>
    <row r="191" spans="2:29" ht="20.25" customHeight="1" x14ac:dyDescent="0.3">
      <c r="B191" s="12"/>
      <c r="C191" s="12"/>
      <c r="D191" s="12"/>
      <c r="E191" s="12"/>
      <c r="F191" s="12"/>
      <c r="G191" s="12"/>
      <c r="H191" s="12"/>
      <c r="N191" s="12"/>
      <c r="O191" s="35"/>
      <c r="P191" s="88"/>
      <c r="Q191" s="88"/>
      <c r="R191" s="12"/>
      <c r="S191" s="12"/>
      <c r="T191" s="12"/>
      <c r="V191" s="1"/>
      <c r="W191" s="1"/>
      <c r="X191" s="1"/>
      <c r="Y191" s="1"/>
      <c r="Z191" s="1"/>
      <c r="AA191" s="1"/>
    </row>
    <row r="192" spans="2:29" ht="17.25" customHeight="1" x14ac:dyDescent="0.3">
      <c r="O192" s="63"/>
      <c r="P192" s="88"/>
      <c r="Q192" s="88"/>
      <c r="W192" s="1"/>
      <c r="X192" s="1"/>
      <c r="Y192" s="1"/>
    </row>
    <row r="193" spans="3:24" ht="14.4" x14ac:dyDescent="0.3">
      <c r="O193" s="63"/>
      <c r="P193" s="88"/>
      <c r="Q193" s="88"/>
      <c r="W193" s="1"/>
      <c r="X193" s="1"/>
    </row>
    <row r="194" spans="3:24" ht="14.4" x14ac:dyDescent="0.3">
      <c r="C194" s="43"/>
      <c r="D194" s="44"/>
      <c r="E194" s="44"/>
      <c r="O194" s="63"/>
      <c r="P194" s="88"/>
      <c r="Q194" s="88"/>
      <c r="W194" s="1"/>
      <c r="X194" s="1"/>
    </row>
    <row r="195" spans="3:24" ht="14.4" x14ac:dyDescent="0.3">
      <c r="C195" s="43"/>
      <c r="D195" s="44"/>
      <c r="E195" s="44"/>
      <c r="O195" s="63"/>
      <c r="P195" s="88"/>
      <c r="Q195" s="88"/>
      <c r="W195" s="1"/>
      <c r="X195" s="1"/>
    </row>
    <row r="196" spans="3:24" ht="14.4" x14ac:dyDescent="0.3">
      <c r="C196" s="43"/>
      <c r="D196" s="44"/>
      <c r="E196" s="44"/>
      <c r="O196" s="63"/>
      <c r="P196" s="88"/>
      <c r="Q196" s="88"/>
      <c r="W196" s="1"/>
      <c r="X196" s="1"/>
    </row>
    <row r="197" spans="3:24" ht="14.4" x14ac:dyDescent="0.3">
      <c r="C197" s="43"/>
      <c r="D197" s="44"/>
      <c r="E197" s="44"/>
      <c r="O197" s="63"/>
      <c r="P197" s="88"/>
      <c r="Q197" s="88"/>
      <c r="W197" s="1"/>
      <c r="X197" s="1"/>
    </row>
    <row r="198" spans="3:24" ht="14.4" x14ac:dyDescent="0.3">
      <c r="C198" s="43"/>
      <c r="D198" s="44"/>
      <c r="E198" s="44"/>
      <c r="O198" s="63"/>
      <c r="P198" s="88"/>
      <c r="Q198" s="88"/>
      <c r="W198" s="1"/>
      <c r="X198" s="1"/>
    </row>
    <row r="199" spans="3:24" ht="14.4" x14ac:dyDescent="0.3">
      <c r="C199" s="43"/>
      <c r="D199" s="44"/>
      <c r="E199" s="44"/>
      <c r="O199" s="63"/>
      <c r="P199" s="88"/>
      <c r="Q199" s="88"/>
      <c r="W199" s="1"/>
      <c r="X199" s="1"/>
    </row>
    <row r="200" spans="3:24" ht="14.4" x14ac:dyDescent="0.3">
      <c r="C200" s="43"/>
      <c r="D200" s="44"/>
      <c r="E200" s="44"/>
      <c r="O200" s="63"/>
      <c r="P200" s="88"/>
      <c r="Q200" s="88"/>
      <c r="W200" s="1"/>
      <c r="X200" s="1"/>
    </row>
    <row r="201" spans="3:24" ht="14.4" x14ac:dyDescent="0.3">
      <c r="C201" s="43"/>
      <c r="D201" s="44"/>
      <c r="E201" s="44"/>
      <c r="O201" s="63"/>
      <c r="P201" s="88"/>
      <c r="Q201" s="88"/>
      <c r="W201" s="1"/>
      <c r="X201" s="1"/>
    </row>
    <row r="202" spans="3:24" ht="14.4" x14ac:dyDescent="0.3">
      <c r="C202" s="43"/>
      <c r="D202" s="44"/>
      <c r="E202" s="44"/>
      <c r="O202" s="63"/>
      <c r="P202" s="88"/>
      <c r="Q202" s="88"/>
      <c r="W202" s="1"/>
      <c r="X202" s="1"/>
    </row>
    <row r="203" spans="3:24" ht="14.4" x14ac:dyDescent="0.3">
      <c r="C203" s="43"/>
      <c r="D203" s="44"/>
      <c r="E203" s="44"/>
      <c r="J203" s="88"/>
      <c r="W203" s="1"/>
      <c r="X203" s="1"/>
    </row>
    <row r="204" spans="3:24" ht="14.4" x14ac:dyDescent="0.3">
      <c r="C204" s="43"/>
      <c r="D204" s="44"/>
      <c r="E204" s="44"/>
      <c r="W204" s="1"/>
      <c r="X204" s="1"/>
    </row>
    <row r="205" spans="3:24" ht="14.4" x14ac:dyDescent="0.3">
      <c r="C205" s="43"/>
      <c r="D205" s="44"/>
      <c r="E205" s="44"/>
      <c r="W205" s="1"/>
      <c r="X205" s="1"/>
    </row>
    <row r="206" spans="3:24" ht="14.4" x14ac:dyDescent="0.3">
      <c r="D206" s="44"/>
      <c r="W206" s="1"/>
      <c r="X206" s="1"/>
    </row>
    <row r="207" spans="3:24" ht="14.4" x14ac:dyDescent="0.3">
      <c r="W207" s="1"/>
      <c r="X207" s="1"/>
    </row>
    <row r="208" spans="3:24" ht="14.4" x14ac:dyDescent="0.3">
      <c r="W208" s="1"/>
      <c r="X208" s="1"/>
    </row>
    <row r="209" spans="23:24" ht="14.4" x14ac:dyDescent="0.3">
      <c r="W209" s="1"/>
      <c r="X209" s="1"/>
    </row>
    <row r="210" spans="23:24" ht="14.4" x14ac:dyDescent="0.3">
      <c r="W210" s="1"/>
      <c r="X210" s="1"/>
    </row>
    <row r="211" spans="23:24" ht="14.4" x14ac:dyDescent="0.3">
      <c r="W211" s="1"/>
      <c r="X211" s="1"/>
    </row>
    <row r="212" spans="23:24" ht="14.4" x14ac:dyDescent="0.3">
      <c r="W212" s="1"/>
      <c r="X212" s="1"/>
    </row>
    <row r="213" spans="23:24" ht="14.4" x14ac:dyDescent="0.3">
      <c r="W213" s="1"/>
      <c r="X213" s="1"/>
    </row>
    <row r="214" spans="23:24" ht="15.75" customHeight="1" x14ac:dyDescent="0.3"/>
    <row r="215" spans="23:24" ht="15.75" customHeight="1" x14ac:dyDescent="0.3"/>
    <row r="216" spans="23:24" ht="15.75" customHeight="1" x14ac:dyDescent="0.3"/>
    <row r="217" spans="23:24" ht="15.75" customHeight="1" x14ac:dyDescent="0.3"/>
    <row r="218" spans="23:24" ht="15.75" customHeight="1" x14ac:dyDescent="0.3"/>
    <row r="219" spans="23:24" ht="15.75" customHeight="1" x14ac:dyDescent="0.3"/>
    <row r="220" spans="23:24" ht="15.75" customHeight="1" x14ac:dyDescent="0.3"/>
    <row r="221" spans="23:24" ht="15.75" customHeight="1" x14ac:dyDescent="0.3"/>
    <row r="222" spans="23:24" ht="15.75" customHeight="1" x14ac:dyDescent="0.3"/>
    <row r="223" spans="23:24" ht="15.75" customHeight="1" x14ac:dyDescent="0.3"/>
    <row r="224" spans="23: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sheetData>
  <sheetProtection algorithmName="SHA-512" hashValue="keeBHSM2d5bBmzyjTX0fjaR6rz0/lE+YD0hO4WgnpmapWblA5FnhD99mkQeLJjwULzPposFxfWfUekOdeD23vA==" saltValue="9dFctPv9sCz7zT9OHWXgHw==" spinCount="100000" sheet="1" objects="1" scenarios="1"/>
  <mergeCells count="27">
    <mergeCell ref="B3:F3"/>
    <mergeCell ref="B4:F4"/>
    <mergeCell ref="B5:F5"/>
    <mergeCell ref="B18:B19"/>
    <mergeCell ref="D18:D19"/>
    <mergeCell ref="B131:G131"/>
    <mergeCell ref="D32:D33"/>
    <mergeCell ref="B34:G34"/>
    <mergeCell ref="B36:G36"/>
    <mergeCell ref="B39:G39"/>
    <mergeCell ref="B58:G58"/>
    <mergeCell ref="B76:G76"/>
    <mergeCell ref="B94:G94"/>
    <mergeCell ref="B111:G111"/>
    <mergeCell ref="B113:B114"/>
    <mergeCell ref="C113:E113"/>
    <mergeCell ref="B135:G135"/>
    <mergeCell ref="B137:B138"/>
    <mergeCell ref="B140:B141"/>
    <mergeCell ref="C140:E140"/>
    <mergeCell ref="B157:G157"/>
    <mergeCell ref="B161:G161"/>
    <mergeCell ref="D164:E164"/>
    <mergeCell ref="H174:K174"/>
    <mergeCell ref="M174:P174"/>
    <mergeCell ref="P189:Q189"/>
    <mergeCell ref="B174:F174"/>
  </mergeCells>
  <conditionalFormatting sqref="N176:P187">
    <cfRule type="cellIs" dxfId="1" priority="1" operator="lessThan">
      <formula>0</formula>
    </cfRule>
    <cfRule type="cellIs" dxfId="0" priority="2" operator="greaterThan">
      <formula>0</formula>
    </cfRule>
  </conditionalFormatting>
  <pageMargins left="0.23622047244094491" right="0.23622047244094491" top="0.74803149606299213" bottom="0.74803149606299213" header="0.31496062992125984" footer="0.31496062992125984"/>
  <pageSetup paperSize="8" scale="64" orientation="portrait" verticalDpi="0" r:id="rId1"/>
  <rowBreaks count="1" manualBreakCount="1">
    <brk id="111" max="11" man="1"/>
  </rowBreaks>
  <colBreaks count="1" manualBreakCount="1">
    <brk id="18" max="220"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e0671a8-7438-49cc-819e-865061c6add5" xsi:nil="true"/>
    <lcf76f155ced4ddcb4097134ff3c332f xmlns="39330143-a284-4c2a-84c4-05f1b6681c2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CD69B7424DEC4582F084AED61E1A1B" ma:contentTypeVersion="10" ma:contentTypeDescription="Create a new document." ma:contentTypeScope="" ma:versionID="b25a061ee6a9a9a1998236347272898e">
  <xsd:schema xmlns:xsd="http://www.w3.org/2001/XMLSchema" xmlns:xs="http://www.w3.org/2001/XMLSchema" xmlns:p="http://schemas.microsoft.com/office/2006/metadata/properties" xmlns:ns2="39330143-a284-4c2a-84c4-05f1b6681c2a" xmlns:ns3="6e0671a8-7438-49cc-819e-865061c6add5" targetNamespace="http://schemas.microsoft.com/office/2006/metadata/properties" ma:root="true" ma:fieldsID="a28eb6d7307cee318e5c4ead4c23e6c8" ns2:_="" ns3:_="">
    <xsd:import namespace="39330143-a284-4c2a-84c4-05f1b6681c2a"/>
    <xsd:import namespace="6e0671a8-7438-49cc-819e-865061c6ad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330143-a284-4c2a-84c4-05f1b6681c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3ab5851-e1fa-4c0c-9cb3-8ab92c52c9c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0671a8-7438-49cc-819e-865061c6ad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572d5e6-c458-47a1-8979-97b0f2be1395}" ma:internalName="TaxCatchAll" ma:showField="CatchAllData" ma:web="6e0671a8-7438-49cc-819e-865061c6ad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05C39D-6EEA-4345-9D32-420DDFD6577B}">
  <ds:schemaRefs>
    <ds:schemaRef ds:uri="http://schemas.microsoft.com/sharepoint/v3/contenttype/forms"/>
  </ds:schemaRefs>
</ds:datastoreItem>
</file>

<file path=customXml/itemProps2.xml><?xml version="1.0" encoding="utf-8"?>
<ds:datastoreItem xmlns:ds="http://schemas.openxmlformats.org/officeDocument/2006/customXml" ds:itemID="{A8F0F783-3762-4C8C-B0B6-23128D26E86C}">
  <ds:schemaRefs>
    <ds:schemaRef ds:uri="http://purl.org/dc/dcmitype/"/>
    <ds:schemaRef ds:uri="6e0671a8-7438-49cc-819e-865061c6add5"/>
    <ds:schemaRef ds:uri="http://schemas.openxmlformats.org/package/2006/metadata/core-properties"/>
    <ds:schemaRef ds:uri="http://schemas.microsoft.com/office/infopath/2007/PartnerControls"/>
    <ds:schemaRef ds:uri="39330143-a284-4c2a-84c4-05f1b6681c2a"/>
    <ds:schemaRef ds:uri="http://schemas.microsoft.com/office/2006/documentManagement/types"/>
    <ds:schemaRef ds:uri="http://purl.org/dc/term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350DA6B6-7B63-4C01-A7F1-053CD74A0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330143-a284-4c2a-84c4-05f1b6681c2a"/>
    <ds:schemaRef ds:uri="6e0671a8-7438-49cc-819e-865061c6ad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Sezonski faktori</vt:lpstr>
      <vt:lpstr>'Sezonski faktori'!Print_Area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Lukač</dc:creator>
  <cp:lastModifiedBy>Ivana Lukač</cp:lastModifiedBy>
  <cp:lastPrinted>2025-04-10T08:02:58Z</cp:lastPrinted>
  <dcterms:created xsi:type="dcterms:W3CDTF">2025-04-10T07:59:18Z</dcterms:created>
  <dcterms:modified xsi:type="dcterms:W3CDTF">2026-05-19T06:10:00Z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0x01010077CD69B7424DEC4582F084AED61E1A1B</vt:lpwstr>
  </property>
  <property fmtid="{D5CDD505-2E9C-101B-9397-08002B2CF9AE}" pid="3" name="_dlc_DocIdItemGuid">
    <vt:lpwstr>06177294-575a-4787-8fc2-f43d170a9235</vt:lpwstr>
  </property>
</Properties>
</file>